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7975" windowHeight="11820" firstSheet="11" activeTab="14"/>
  </bookViews>
  <sheets>
    <sheet name="目录" sheetId="1" r:id="rId1"/>
    <sheet name="一般公共预算收入表（表一）" sheetId="2" r:id="rId2"/>
    <sheet name="一般公共预算支出表（功能科目分类）（表二）" sheetId="3" r:id="rId3"/>
    <sheet name="一般公共预算本级支出表（经济分类表-明细）（表三）" sheetId="6" r:id="rId4"/>
    <sheet name="一般公共预算本级基本支出表（经济分类表-明细）（表四） " sheetId="5" r:id="rId5"/>
    <sheet name="一般公共预算税收返还和转移支付表（表五）" sheetId="7" r:id="rId6"/>
    <sheet name="政府一般债务限额和余额表（表六）" sheetId="12" r:id="rId7"/>
    <sheet name="政府性基金收入表（表七）" sheetId="8" r:id="rId8"/>
    <sheet name="政府性基金支出表（表八）" sheetId="11" r:id="rId9"/>
    <sheet name="本级政府性基金支出表（表九） (3)" sheetId="10" r:id="rId10"/>
    <sheet name="政府性基金转移支付表 (表十)" sheetId="9" r:id="rId11"/>
    <sheet name="专项债务限额和余额表 （表十一）" sheetId="13" r:id="rId12"/>
    <sheet name="国有资本经营预算收入表（表十二）" sheetId="17" r:id="rId13"/>
    <sheet name="国有资本经营预算支出表（表十三)" sheetId="16" r:id="rId14"/>
    <sheet name="本级国有资本经营支出表（表十四） " sheetId="19" r:id="rId15"/>
    <sheet name="国有资本经营预算转移支付表（表十五）" sheetId="20" r:id="rId16"/>
    <sheet name="社会保险基金收入表（表十六）" sheetId="22" r:id="rId17"/>
    <sheet name="社会保险基金支出表（表十七）" sheetId="23" r:id="rId18"/>
    <sheet name="三公（表十八）" sheetId="24" r:id="rId19"/>
    <sheet name="政府债券本还付息预算表（表十九）" sheetId="25" r:id="rId20"/>
    <sheet name="政府债券使用情况表（表二十）" sheetId="26" r:id="rId21"/>
    <sheet name="一般公共预算支出表（功能科目分类）（表二十一）" sheetId="27" r:id="rId22"/>
  </sheets>
  <externalReferences>
    <externalReference r:id="rId23"/>
    <externalReference r:id="rId24"/>
    <externalReference r:id="rId25"/>
  </externalReferences>
  <definedNames>
    <definedName name="_xlnm._FilterDatabase" localSheetId="3" hidden="1">'一般公共预算本级支出表（经济分类表-明细）（表三）'!$A$6:$BP$164</definedName>
    <definedName name="_xlnm._FilterDatabase" localSheetId="21" hidden="1">'一般公共预算支出表（功能科目分类）（表二十一）'!$A$3:$I$390</definedName>
    <definedName name="_xlnm.Print_Area" localSheetId="14">'本级国有资本经营支出表（表十四） '!$B$1:$C$14</definedName>
    <definedName name="_xlnm.Print_Area" localSheetId="12">'国有资本经营预算收入表（表十二）'!$A$1:$C$16</definedName>
    <definedName name="_xlnm.Print_Area" localSheetId="13">'国有资本经营预算支出表（表十三)'!$A$1:$C$16</definedName>
    <definedName name="_xlnm.Print_Area" localSheetId="4">'一般公共预算本级基本支出表（经济分类表-明细）（表四） '!#REF!</definedName>
    <definedName name="_xlnm.Print_Area" localSheetId="3">'一般公共预算本级支出表（经济分类表-明细）（表三）'!$A$1:$BP$164</definedName>
    <definedName name="_xlnm.Print_Area" localSheetId="1">'一般公共预算收入表（表一）'!$A$1:$J$21</definedName>
    <definedName name="_xlnm.Print_Area" localSheetId="2">'一般公共预算支出表（功能科目分类）（表二）'!#REF!</definedName>
    <definedName name="_xlnm.Print_Area" localSheetId="21">'一般公共预算支出表（功能科目分类）（表二十一）'!#REF!</definedName>
    <definedName name="_xlnm.Print_Titles" localSheetId="9">'本级政府性基金支出表（表九） (3)'!$1:$4</definedName>
    <definedName name="_xlnm.Print_Titles" localSheetId="18">'三公（表十八）'!#REF!</definedName>
    <definedName name="_xlnm.Print_Titles" localSheetId="4">'一般公共预算本级基本支出表（经济分类表-明细）（表四） '!#REF!</definedName>
    <definedName name="_xlnm.Print_Titles" localSheetId="3">'一般公共预算本级支出表（经济分类表-明细）（表三）'!$1:$6</definedName>
    <definedName name="_xlnm.Print_Titles" localSheetId="5">'一般公共预算税收返还和转移支付表（表五）'!$1:$4</definedName>
    <definedName name="_xlnm.Print_Titles" localSheetId="2">'一般公共预算支出表（功能科目分类）（表二）'!#REF!</definedName>
    <definedName name="_xlnm.Print_Titles" localSheetId="21">'一般公共预算支出表（功能科目分类）（表二十一）'!#REF!</definedName>
    <definedName name="_xlnm.Print_Titles" localSheetId="7">'政府性基金收入表（表七）'!$1:$4</definedName>
    <definedName name="_xlnm.Print_Titles" localSheetId="8">'政府性基金支出表（表八）'!$1:$4</definedName>
    <definedName name="_xlnm.Print_Titles" localSheetId="10">'政府性基金转移支付表 (表十)'!$1:$4</definedName>
    <definedName name="地区名称" localSheetId="18">[1]封面!$B$2:$B$6</definedName>
    <definedName name="地区名称">[2]封面!$B$2:$B$6</definedName>
  </definedNames>
  <calcPr calcId="124519"/>
</workbook>
</file>

<file path=xl/calcChain.xml><?xml version="1.0" encoding="utf-8"?>
<calcChain xmlns="http://schemas.openxmlformats.org/spreadsheetml/2006/main">
  <c r="C36" i="10"/>
  <c r="E45"/>
  <c r="E44"/>
  <c r="E43"/>
  <c r="B43"/>
  <c r="E42"/>
  <c r="E41"/>
  <c r="E40"/>
  <c r="E38"/>
  <c r="E37"/>
  <c r="E36"/>
  <c r="E34"/>
  <c r="E33"/>
  <c r="E32"/>
  <c r="E31"/>
  <c r="E30"/>
  <c r="D29"/>
  <c r="E29" s="1"/>
  <c r="D28"/>
  <c r="E28" s="1"/>
  <c r="E27"/>
  <c r="D27"/>
  <c r="E26"/>
  <c r="E25"/>
  <c r="E24"/>
  <c r="E23"/>
  <c r="E22"/>
  <c r="E21"/>
  <c r="E20"/>
  <c r="E19"/>
  <c r="E17"/>
  <c r="E16"/>
  <c r="E15"/>
  <c r="D14"/>
  <c r="C14"/>
  <c r="C35" s="1"/>
  <c r="E13"/>
  <c r="E12"/>
  <c r="E11"/>
  <c r="E10"/>
  <c r="E8"/>
  <c r="E6"/>
  <c r="D5"/>
  <c r="E5" s="1"/>
  <c r="F32" i="11"/>
  <c r="F33"/>
  <c r="F28"/>
  <c r="E28"/>
  <c r="E29"/>
  <c r="F29" s="1"/>
  <c r="D14"/>
  <c r="E14"/>
  <c r="C14"/>
  <c r="F22"/>
  <c r="F20"/>
  <c r="F16"/>
  <c r="F12"/>
  <c r="C13" i="27"/>
  <c r="D35" i="10" l="1"/>
  <c r="D46" s="1"/>
  <c r="C46"/>
  <c r="E14"/>
  <c r="C22" i="26"/>
  <c r="C21"/>
  <c r="C15"/>
  <c r="C6" i="25"/>
  <c r="B6"/>
  <c r="D47" i="5"/>
  <c r="D19"/>
  <c r="D5"/>
  <c r="E46" i="10" l="1"/>
  <c r="E35"/>
  <c r="D60" i="5"/>
  <c r="G391" i="3" l="1"/>
  <c r="E391"/>
  <c r="D391"/>
  <c r="C391"/>
  <c r="G17"/>
  <c r="C17"/>
  <c r="E15"/>
  <c r="D15"/>
  <c r="C15"/>
  <c r="G13"/>
  <c r="E13"/>
  <c r="D13"/>
  <c r="C13"/>
  <c r="G5"/>
  <c r="E5"/>
  <c r="D5"/>
  <c r="C5"/>
  <c r="B5" i="24" l="1"/>
  <c r="B11" i="23"/>
  <c r="B10"/>
  <c r="B9"/>
  <c r="B8"/>
  <c r="B7"/>
  <c r="B6"/>
  <c r="B5"/>
  <c r="B4"/>
  <c r="B12" i="22"/>
  <c r="B11"/>
  <c r="B10"/>
  <c r="B9"/>
  <c r="B8"/>
  <c r="B7"/>
  <c r="B6"/>
  <c r="B5"/>
  <c r="B4"/>
  <c r="C16" i="17"/>
  <c r="C14"/>
  <c r="C14" i="16"/>
  <c r="C16" s="1"/>
  <c r="H16" i="9"/>
  <c r="I16"/>
  <c r="G16"/>
  <c r="C16"/>
  <c r="D16"/>
  <c r="E16"/>
  <c r="B16"/>
  <c r="F46" i="11"/>
  <c r="F45"/>
  <c r="F44"/>
  <c r="B44"/>
  <c r="F43"/>
  <c r="F42"/>
  <c r="F41"/>
  <c r="F40"/>
  <c r="F39"/>
  <c r="F38"/>
  <c r="F37"/>
  <c r="C36"/>
  <c r="F36" s="1"/>
  <c r="F34"/>
  <c r="F31"/>
  <c r="F30"/>
  <c r="E27"/>
  <c r="F27" s="1"/>
  <c r="F26"/>
  <c r="F25"/>
  <c r="F24"/>
  <c r="F23"/>
  <c r="F21"/>
  <c r="F19"/>
  <c r="F17"/>
  <c r="F15"/>
  <c r="F14"/>
  <c r="F13"/>
  <c r="F11"/>
  <c r="F8"/>
  <c r="F6"/>
  <c r="E5"/>
  <c r="D5"/>
  <c r="D35" s="1"/>
  <c r="D47" s="1"/>
  <c r="J15" i="9"/>
  <c r="E15"/>
  <c r="J14"/>
  <c r="E14"/>
  <c r="J13"/>
  <c r="F13"/>
  <c r="E13"/>
  <c r="J12"/>
  <c r="E12"/>
  <c r="J11"/>
  <c r="E11"/>
  <c r="J10"/>
  <c r="E10"/>
  <c r="J9"/>
  <c r="E9"/>
  <c r="J8"/>
  <c r="E8"/>
  <c r="J7"/>
  <c r="E7"/>
  <c r="J6"/>
  <c r="D6"/>
  <c r="D5" s="1"/>
  <c r="C6"/>
  <c r="B6"/>
  <c r="G5"/>
  <c r="J5" s="1"/>
  <c r="C5"/>
  <c r="B5"/>
  <c r="E40" i="8"/>
  <c r="E39"/>
  <c r="E38"/>
  <c r="E37"/>
  <c r="E36"/>
  <c r="E35"/>
  <c r="E34"/>
  <c r="E33"/>
  <c r="E32"/>
  <c r="D31"/>
  <c r="D30" s="1"/>
  <c r="D41" s="1"/>
  <c r="C31"/>
  <c r="C30" s="1"/>
  <c r="C41" s="1"/>
  <c r="B31"/>
  <c r="B30" s="1"/>
  <c r="B41" s="1"/>
  <c r="B29"/>
  <c r="E29" s="1"/>
  <c r="E28"/>
  <c r="E27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I91" i="7"/>
  <c r="K87"/>
  <c r="K86"/>
  <c r="K85"/>
  <c r="I84"/>
  <c r="K84" s="1"/>
  <c r="K83"/>
  <c r="K82"/>
  <c r="K81"/>
  <c r="K80"/>
  <c r="K79"/>
  <c r="K78"/>
  <c r="K76"/>
  <c r="I75"/>
  <c r="K75" s="1"/>
  <c r="E75"/>
  <c r="I74"/>
  <c r="E73"/>
  <c r="F73" s="1"/>
  <c r="J73" s="1"/>
  <c r="E72"/>
  <c r="F72" s="1"/>
  <c r="J72" s="1"/>
  <c r="K72" s="1"/>
  <c r="E71"/>
  <c r="F71" s="1"/>
  <c r="J71" s="1"/>
  <c r="K71" s="1"/>
  <c r="E70"/>
  <c r="F70" s="1"/>
  <c r="J70" s="1"/>
  <c r="K70" s="1"/>
  <c r="E69"/>
  <c r="F69" s="1"/>
  <c r="J69" s="1"/>
  <c r="K69" s="1"/>
  <c r="E68"/>
  <c r="F68" s="1"/>
  <c r="J68" s="1"/>
  <c r="K68" s="1"/>
  <c r="E67"/>
  <c r="F67" s="1"/>
  <c r="J67" s="1"/>
  <c r="K67" s="1"/>
  <c r="E66"/>
  <c r="F66" s="1"/>
  <c r="J66" s="1"/>
  <c r="K66" s="1"/>
  <c r="E65"/>
  <c r="F65" s="1"/>
  <c r="J65" s="1"/>
  <c r="K65" s="1"/>
  <c r="E64"/>
  <c r="F64" s="1"/>
  <c r="J64" s="1"/>
  <c r="K64" s="1"/>
  <c r="D64"/>
  <c r="F63"/>
  <c r="J63" s="1"/>
  <c r="K63" s="1"/>
  <c r="E63"/>
  <c r="F62"/>
  <c r="J62" s="1"/>
  <c r="K62" s="1"/>
  <c r="E62"/>
  <c r="F61"/>
  <c r="J61" s="1"/>
  <c r="K61" s="1"/>
  <c r="E61"/>
  <c r="F60"/>
  <c r="J60" s="1"/>
  <c r="K60" s="1"/>
  <c r="E60"/>
  <c r="F59"/>
  <c r="J59" s="1"/>
  <c r="K59" s="1"/>
  <c r="E59"/>
  <c r="D58"/>
  <c r="E58" s="1"/>
  <c r="F58" s="1"/>
  <c r="J58" s="1"/>
  <c r="K58" s="1"/>
  <c r="E57"/>
  <c r="F57" s="1"/>
  <c r="J57" s="1"/>
  <c r="K57" s="1"/>
  <c r="E56"/>
  <c r="F56" s="1"/>
  <c r="J56" s="1"/>
  <c r="K56" s="1"/>
  <c r="E55"/>
  <c r="F55" s="1"/>
  <c r="J55" s="1"/>
  <c r="K55" s="1"/>
  <c r="E54"/>
  <c r="F54" s="1"/>
  <c r="J54" s="1"/>
  <c r="K54" s="1"/>
  <c r="D53"/>
  <c r="E53" s="1"/>
  <c r="F53" s="1"/>
  <c r="J53" s="1"/>
  <c r="C52"/>
  <c r="E51"/>
  <c r="F51" s="1"/>
  <c r="K47"/>
  <c r="E47"/>
  <c r="F47" s="1"/>
  <c r="F46"/>
  <c r="E46"/>
  <c r="E45"/>
  <c r="F45" s="1"/>
  <c r="F44"/>
  <c r="E44"/>
  <c r="E43"/>
  <c r="F43" s="1"/>
  <c r="F42"/>
  <c r="E42"/>
  <c r="E41"/>
  <c r="F41" s="1"/>
  <c r="F40"/>
  <c r="E40"/>
  <c r="E39"/>
  <c r="F39" s="1"/>
  <c r="K38"/>
  <c r="E38"/>
  <c r="F38" s="1"/>
  <c r="K37"/>
  <c r="I37"/>
  <c r="I77" s="1"/>
  <c r="E37"/>
  <c r="F37" s="1"/>
  <c r="K36"/>
  <c r="F36"/>
  <c r="E36"/>
  <c r="I35"/>
  <c r="F35"/>
  <c r="E35"/>
  <c r="I34"/>
  <c r="K34" s="1"/>
  <c r="F34"/>
  <c r="E34"/>
  <c r="K33"/>
  <c r="F33"/>
  <c r="E33"/>
  <c r="D33"/>
  <c r="K32"/>
  <c r="F32"/>
  <c r="E32"/>
  <c r="K31"/>
  <c r="E31"/>
  <c r="B31"/>
  <c r="F31" s="1"/>
  <c r="F30"/>
  <c r="E30"/>
  <c r="D30"/>
  <c r="K29"/>
  <c r="F29"/>
  <c r="E29"/>
  <c r="K28"/>
  <c r="E28"/>
  <c r="F28" s="1"/>
  <c r="K27"/>
  <c r="E27"/>
  <c r="F27" s="1"/>
  <c r="K26"/>
  <c r="F26"/>
  <c r="E26"/>
  <c r="K25"/>
  <c r="F25"/>
  <c r="E25"/>
  <c r="K24"/>
  <c r="E24"/>
  <c r="F24" s="1"/>
  <c r="K23"/>
  <c r="E23"/>
  <c r="F23" s="1"/>
  <c r="K22"/>
  <c r="F22"/>
  <c r="E22"/>
  <c r="K21"/>
  <c r="F21"/>
  <c r="E21"/>
  <c r="B21"/>
  <c r="I20"/>
  <c r="K20" s="1"/>
  <c r="F20"/>
  <c r="E20"/>
  <c r="I19"/>
  <c r="K19" s="1"/>
  <c r="F19"/>
  <c r="E19"/>
  <c r="K18"/>
  <c r="F18"/>
  <c r="E18"/>
  <c r="F17"/>
  <c r="E17"/>
  <c r="K16"/>
  <c r="E16"/>
  <c r="B16"/>
  <c r="F16" s="1"/>
  <c r="K15"/>
  <c r="E15"/>
  <c r="F15" s="1"/>
  <c r="C15"/>
  <c r="C13" s="1"/>
  <c r="B15"/>
  <c r="K14"/>
  <c r="F14"/>
  <c r="E14"/>
  <c r="K13"/>
  <c r="D13"/>
  <c r="K12"/>
  <c r="F12"/>
  <c r="E12"/>
  <c r="B12"/>
  <c r="I10"/>
  <c r="K10" s="1"/>
  <c r="K9"/>
  <c r="K8"/>
  <c r="I7"/>
  <c r="I17" s="1"/>
  <c r="K6"/>
  <c r="K5"/>
  <c r="E5"/>
  <c r="F5" s="1"/>
  <c r="D21" i="2"/>
  <c r="D20"/>
  <c r="D19"/>
  <c r="C19"/>
  <c r="D18"/>
  <c r="C18"/>
  <c r="I17"/>
  <c r="B17"/>
  <c r="G21" s="1"/>
  <c r="I16"/>
  <c r="I15"/>
  <c r="I14"/>
  <c r="D14"/>
  <c r="I13"/>
  <c r="G13"/>
  <c r="G20" s="1"/>
  <c r="D13"/>
  <c r="I12"/>
  <c r="D12"/>
  <c r="D11"/>
  <c r="G10"/>
  <c r="D10"/>
  <c r="D9"/>
  <c r="I8"/>
  <c r="D8"/>
  <c r="I7"/>
  <c r="D7"/>
  <c r="I6"/>
  <c r="D6"/>
  <c r="I5"/>
  <c r="D5"/>
  <c r="H4"/>
  <c r="I4" s="1"/>
  <c r="C4"/>
  <c r="B4"/>
  <c r="E35" i="11" l="1"/>
  <c r="E47" s="1"/>
  <c r="F10"/>
  <c r="E41" i="8"/>
  <c r="E6" i="9"/>
  <c r="C35" i="11"/>
  <c r="F5"/>
  <c r="E31" i="8"/>
  <c r="J16" i="9"/>
  <c r="E5"/>
  <c r="E30" i="8"/>
  <c r="C11" i="7"/>
  <c r="E13"/>
  <c r="J51" s="1"/>
  <c r="I89"/>
  <c r="K89" s="1"/>
  <c r="I88"/>
  <c r="K88" s="1"/>
  <c r="K77"/>
  <c r="J74"/>
  <c r="K53"/>
  <c r="K74" s="1"/>
  <c r="K17"/>
  <c r="I11"/>
  <c r="K11" s="1"/>
  <c r="K7"/>
  <c r="B13"/>
  <c r="F13" s="1"/>
  <c r="I30"/>
  <c r="K30" s="1"/>
  <c r="K35"/>
  <c r="D52"/>
  <c r="D11" s="1"/>
  <c r="D91" s="1"/>
  <c r="G19" i="2"/>
  <c r="H10"/>
  <c r="I10" s="1"/>
  <c r="D4"/>
  <c r="C17"/>
  <c r="H20"/>
  <c r="C47" i="11" l="1"/>
  <c r="F47" s="1"/>
  <c r="F35"/>
  <c r="B11" i="7"/>
  <c r="I51"/>
  <c r="K51" s="1"/>
  <c r="C91"/>
  <c r="E91" s="1"/>
  <c r="E11"/>
  <c r="J90" s="1"/>
  <c r="E52"/>
  <c r="F52" s="1"/>
  <c r="H21" i="2"/>
  <c r="I21" s="1"/>
  <c r="D17"/>
  <c r="H19"/>
  <c r="I19" s="1"/>
  <c r="I20"/>
  <c r="F11" i="7" l="1"/>
  <c r="B75"/>
  <c r="F75" s="1"/>
  <c r="J91"/>
  <c r="K90"/>
  <c r="K91" s="1"/>
  <c r="B91" l="1"/>
  <c r="F91" s="1"/>
</calcChain>
</file>

<file path=xl/sharedStrings.xml><?xml version="1.0" encoding="utf-8"?>
<sst xmlns="http://schemas.openxmlformats.org/spreadsheetml/2006/main" count="2939" uniqueCount="1445">
  <si>
    <t>2023年预算表格</t>
  </si>
  <si>
    <t>三、</t>
  </si>
  <si>
    <t>新邵县2023年财政预算草案编制说明</t>
  </si>
  <si>
    <t>二、</t>
  </si>
  <si>
    <t>新邵县2022年财政预算执行情况和2023年财政预算草案</t>
  </si>
  <si>
    <t>一、</t>
  </si>
  <si>
    <t>目录</t>
  </si>
  <si>
    <r>
      <rPr>
        <b/>
        <sz val="22"/>
        <rFont val="宋体"/>
        <family val="3"/>
        <charset val="134"/>
      </rPr>
      <t>新邵县</t>
    </r>
    <r>
      <rPr>
        <b/>
        <sz val="22"/>
        <rFont val="Times New Roman"/>
        <family val="1"/>
      </rPr>
      <t>2023</t>
    </r>
    <r>
      <rPr>
        <b/>
        <sz val="22"/>
        <rFont val="宋体"/>
        <family val="3"/>
        <charset val="134"/>
      </rPr>
      <t>年一般公共预算收入表</t>
    </r>
  </si>
  <si>
    <t>表一</t>
  </si>
  <si>
    <t>金额单位：万元</t>
  </si>
  <si>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 xml:space="preserve">        </t>
    </r>
    <r>
      <rPr>
        <sz val="11"/>
        <rFont val="宋体"/>
        <family val="3"/>
        <charset val="134"/>
      </rPr>
      <t>目</t>
    </r>
  </si>
  <si>
    <t>上年完成</t>
  </si>
  <si>
    <t>本年预算</t>
  </si>
  <si>
    <r>
      <rPr>
        <sz val="11"/>
        <rFont val="宋体"/>
        <family val="3"/>
        <charset val="134"/>
      </rPr>
      <t>同比增长</t>
    </r>
    <r>
      <rPr>
        <sz val="11"/>
        <rFont val="Times New Roman"/>
        <family val="1"/>
      </rPr>
      <t>%</t>
    </r>
  </si>
  <si>
    <r>
      <rPr>
        <sz val="11"/>
        <rFont val="宋体"/>
        <family val="3"/>
        <charset val="134"/>
      </rPr>
      <t>备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注</t>
    </r>
  </si>
  <si>
    <r>
      <rPr>
        <sz val="11"/>
        <rFont val="宋体"/>
        <family val="3"/>
        <charset val="134"/>
      </rPr>
      <t>备</t>
    </r>
    <r>
      <rPr>
        <sz val="11"/>
        <rFont val="Times New Roman"/>
        <family val="1"/>
      </rPr>
      <t xml:space="preserve">        </t>
    </r>
    <r>
      <rPr>
        <sz val="11"/>
        <rFont val="宋体"/>
        <family val="3"/>
        <charset val="134"/>
      </rPr>
      <t>注</t>
    </r>
  </si>
  <si>
    <t>一、税收收入</t>
  </si>
  <si>
    <r>
      <rPr>
        <sz val="11"/>
        <rFont val="Times New Roman"/>
        <family val="1"/>
      </rPr>
      <t xml:space="preserve">    5.</t>
    </r>
    <r>
      <rPr>
        <sz val="11"/>
        <rFont val="宋体"/>
        <family val="3"/>
        <charset val="134"/>
      </rPr>
      <t>专项收入</t>
    </r>
  </si>
  <si>
    <r>
      <rPr>
        <sz val="11"/>
        <rFont val="Times New Roman"/>
        <family val="1"/>
      </rPr>
      <t xml:space="preserve">     1.</t>
    </r>
    <r>
      <rPr>
        <sz val="11"/>
        <rFont val="宋体"/>
        <family val="3"/>
        <charset val="134"/>
      </rPr>
      <t>增值税</t>
    </r>
  </si>
  <si>
    <t>其中：残保金</t>
  </si>
  <si>
    <r>
      <rPr>
        <sz val="11"/>
        <rFont val="Times New Roman"/>
        <family val="1"/>
      </rPr>
      <t xml:space="preserve">     2.</t>
    </r>
    <r>
      <rPr>
        <sz val="11"/>
        <rFont val="宋体"/>
        <family val="3"/>
        <charset val="134"/>
      </rPr>
      <t>城建税</t>
    </r>
  </si>
  <si>
    <t xml:space="preserve">    地方教育附加</t>
  </si>
  <si>
    <r>
      <rPr>
        <sz val="11"/>
        <rFont val="Times New Roman"/>
        <family val="1"/>
      </rPr>
      <t xml:space="preserve">     3. </t>
    </r>
    <r>
      <rPr>
        <sz val="11"/>
        <rFont val="宋体"/>
        <family val="3"/>
        <charset val="134"/>
      </rPr>
      <t>个人所得税</t>
    </r>
  </si>
  <si>
    <t xml:space="preserve">    教育费附加</t>
  </si>
  <si>
    <r>
      <rPr>
        <sz val="11"/>
        <rFont val="Times New Roman"/>
        <family val="1"/>
      </rPr>
      <t xml:space="preserve">     4.</t>
    </r>
    <r>
      <rPr>
        <sz val="11"/>
        <rFont val="宋体"/>
        <family val="3"/>
        <charset val="134"/>
      </rPr>
      <t>企业所得税</t>
    </r>
  </si>
  <si>
    <r>
      <rPr>
        <sz val="11"/>
        <rFont val="Times New Roman"/>
        <family val="1"/>
      </rPr>
      <t xml:space="preserve">   6.</t>
    </r>
    <r>
      <rPr>
        <sz val="11"/>
        <rFont val="宋体"/>
        <family val="3"/>
        <charset val="134"/>
      </rPr>
      <t>捐赠收入</t>
    </r>
  </si>
  <si>
    <r>
      <rPr>
        <sz val="11"/>
        <rFont val="Times New Roman"/>
        <family val="1"/>
      </rPr>
      <t xml:space="preserve">     5.</t>
    </r>
    <r>
      <rPr>
        <sz val="11"/>
        <rFont val="宋体"/>
        <family val="3"/>
        <charset val="134"/>
      </rPr>
      <t>耕地占用税</t>
    </r>
  </si>
  <si>
    <r>
      <rPr>
        <sz val="11"/>
        <rFont val="Times New Roman"/>
        <family val="1"/>
      </rPr>
      <t xml:space="preserve">     6.</t>
    </r>
    <r>
      <rPr>
        <sz val="11"/>
        <rFont val="宋体"/>
        <family val="3"/>
        <charset val="134"/>
      </rPr>
      <t>契税</t>
    </r>
  </si>
  <si>
    <t>一般预算收入合计</t>
  </si>
  <si>
    <r>
      <rPr>
        <sz val="11"/>
        <rFont val="Times New Roman"/>
        <family val="1"/>
      </rPr>
      <t xml:space="preserve">     7.</t>
    </r>
    <r>
      <rPr>
        <sz val="11"/>
        <rFont val="宋体"/>
        <family val="3"/>
        <charset val="134"/>
      </rPr>
      <t>资源税</t>
    </r>
  </si>
  <si>
    <r>
      <rPr>
        <sz val="11"/>
        <rFont val="Times New Roman"/>
        <family val="1"/>
      </rPr>
      <t xml:space="preserve">     8.</t>
    </r>
    <r>
      <rPr>
        <sz val="11"/>
        <rFont val="宋体"/>
        <family val="3"/>
        <charset val="134"/>
      </rPr>
      <t>城镇土地使用税</t>
    </r>
  </si>
  <si>
    <t>上划“增值税”收入</t>
  </si>
  <si>
    <r>
      <rPr>
        <sz val="11"/>
        <rFont val="Times New Roman"/>
        <family val="1"/>
      </rPr>
      <t xml:space="preserve">     9.</t>
    </r>
    <r>
      <rPr>
        <sz val="11"/>
        <rFont val="宋体"/>
        <family val="3"/>
        <charset val="134"/>
      </rPr>
      <t>环境保护税</t>
    </r>
  </si>
  <si>
    <r>
      <rPr>
        <b/>
        <sz val="11"/>
        <rFont val="宋体"/>
        <family val="3"/>
        <charset val="134"/>
      </rPr>
      <t>上划所得税</t>
    </r>
    <r>
      <rPr>
        <b/>
        <sz val="11"/>
        <rFont val="Times New Roman"/>
        <family val="1"/>
      </rPr>
      <t>72%</t>
    </r>
  </si>
  <si>
    <r>
      <rPr>
        <sz val="11"/>
        <rFont val="Times New Roman"/>
        <family val="1"/>
      </rPr>
      <t xml:space="preserve">     10.</t>
    </r>
    <r>
      <rPr>
        <sz val="11"/>
        <rFont val="宋体"/>
        <family val="3"/>
        <charset val="134"/>
      </rPr>
      <t>其他各税</t>
    </r>
  </si>
  <si>
    <t>上划“消费税”收入</t>
  </si>
  <si>
    <t>上划环境保护税</t>
  </si>
  <si>
    <t>上划省级城镇土地使用税30%</t>
  </si>
  <si>
    <t>二、非税收入</t>
  </si>
  <si>
    <t>上划省级资源税25%</t>
  </si>
  <si>
    <r>
      <rPr>
        <sz val="11"/>
        <rFont val="Times New Roman"/>
        <family val="1"/>
      </rPr>
      <t xml:space="preserve">    1.</t>
    </r>
    <r>
      <rPr>
        <sz val="11"/>
        <rFont val="宋体"/>
        <family val="3"/>
        <charset val="134"/>
      </rPr>
      <t>国有资源有偿收入</t>
    </r>
  </si>
  <si>
    <r>
      <rPr>
        <sz val="11"/>
        <rFont val="Times New Roman"/>
        <family val="1"/>
      </rPr>
      <t xml:space="preserve">    2.</t>
    </r>
    <r>
      <rPr>
        <sz val="11"/>
        <rFont val="宋体"/>
        <family val="3"/>
        <charset val="134"/>
      </rPr>
      <t>行政性收费</t>
    </r>
  </si>
  <si>
    <t>财政总收入</t>
  </si>
  <si>
    <r>
      <rPr>
        <sz val="11"/>
        <rFont val="Times New Roman"/>
        <family val="1"/>
      </rPr>
      <t xml:space="preserve">    3.</t>
    </r>
    <r>
      <rPr>
        <sz val="11"/>
        <rFont val="宋体"/>
        <family val="3"/>
        <charset val="134"/>
      </rPr>
      <t>罚没收入</t>
    </r>
  </si>
  <si>
    <t>税     收</t>
  </si>
  <si>
    <r>
      <rPr>
        <sz val="11"/>
        <rFont val="Times New Roman"/>
        <family val="1"/>
      </rPr>
      <t xml:space="preserve">    4.</t>
    </r>
    <r>
      <rPr>
        <sz val="11"/>
        <rFont val="宋体"/>
        <family val="3"/>
        <charset val="134"/>
      </rPr>
      <t>其他收入</t>
    </r>
  </si>
  <si>
    <r>
      <rPr>
        <sz val="11"/>
        <rFont val="宋体"/>
        <family val="3"/>
        <charset val="134"/>
      </rPr>
      <t>非</t>
    </r>
    <r>
      <rPr>
        <sz val="11"/>
        <rFont val="Times New Roman"/>
        <family val="1"/>
      </rPr>
      <t xml:space="preserve">         </t>
    </r>
    <r>
      <rPr>
        <sz val="11"/>
        <rFont val="宋体"/>
        <family val="3"/>
        <charset val="134"/>
      </rPr>
      <t>税</t>
    </r>
  </si>
  <si>
    <t>表三</t>
  </si>
  <si>
    <t>金额单位:万元</t>
  </si>
  <si>
    <t>序号</t>
  </si>
  <si>
    <t>类别</t>
  </si>
  <si>
    <t>单位名称</t>
  </si>
  <si>
    <t>在职全额人数</t>
  </si>
  <si>
    <t>在职差额人数</t>
  </si>
  <si>
    <t>离休人数</t>
  </si>
  <si>
    <t>退休人数</t>
  </si>
  <si>
    <t>人数总计</t>
  </si>
  <si>
    <t>基本支出（经费拨款）</t>
  </si>
  <si>
    <t>专项支出</t>
  </si>
  <si>
    <t>非税核拨（专项）</t>
  </si>
  <si>
    <t>上级专项指标</t>
  </si>
  <si>
    <t>一般公共预算总计</t>
  </si>
  <si>
    <t>政府性基金</t>
  </si>
  <si>
    <t>财政专户管理</t>
  </si>
  <si>
    <t>经营性收入</t>
  </si>
  <si>
    <t>预算总计（含部门）</t>
  </si>
  <si>
    <t>基本支出合计</t>
  </si>
  <si>
    <t>工资福利支出</t>
  </si>
  <si>
    <t>商品和服务支出</t>
  </si>
  <si>
    <t>对个人和家庭的补助</t>
  </si>
  <si>
    <t>合计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</si>
  <si>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</si>
  <si>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</si>
  <si>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</si>
  <si>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</si>
  <si>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</si>
  <si>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</si>
  <si>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</si>
  <si>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职工基本医疗保险缴费（医疗+生育+大病）</t>
  </si>
  <si>
    <t>公务员医疗补助缴费</t>
  </si>
  <si>
    <t>其他社会保障缴费（失业+工伤）</t>
  </si>
  <si>
    <t>住房公积金</t>
  </si>
  <si>
    <t>医疗费</t>
  </si>
  <si>
    <t>其它工资福利支出</t>
  </si>
  <si>
    <t>一般公务费</t>
  </si>
  <si>
    <t>公务交通补贴</t>
  </si>
  <si>
    <t>业务工作费</t>
  </si>
  <si>
    <t>非税核拨经费（基本支出）</t>
  </si>
  <si>
    <t>离（退）休费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</si>
  <si>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</si>
  <si>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</si>
  <si>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</si>
  <si>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</si>
  <si>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</si>
  <si>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</si>
  <si>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</si>
  <si>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</si>
  <si>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</si>
  <si>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</si>
  <si>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单位性质</t>
  </si>
  <si>
    <t>公务员</t>
  </si>
  <si>
    <t>机关工勤人员</t>
  </si>
  <si>
    <t>事业人员</t>
  </si>
  <si>
    <t>事业工勤人员</t>
  </si>
  <si>
    <t>特岗教师</t>
  </si>
  <si>
    <t>小计</t>
  </si>
  <si>
    <t>津补贴</t>
  </si>
  <si>
    <t>乡镇工作津贴</t>
  </si>
  <si>
    <t>人才津贴</t>
  </si>
  <si>
    <t>人才发展专项</t>
  </si>
  <si>
    <t>特殊岗位津贴</t>
  </si>
  <si>
    <t>年终一次性奖</t>
  </si>
  <si>
    <t>提高乡镇干部待遇</t>
  </si>
  <si>
    <t>教师绩效考核奖</t>
  </si>
  <si>
    <t>公务员和事业人员基础绩效考核奖</t>
  </si>
  <si>
    <t>基本离（退）休费</t>
  </si>
  <si>
    <t>离（退）休人员津补贴</t>
  </si>
  <si>
    <t>离（退）休人员基础绩效奖</t>
  </si>
  <si>
    <t>部门</t>
  </si>
  <si>
    <t>县委办</t>
  </si>
  <si>
    <t>行政</t>
  </si>
  <si>
    <t>人大办</t>
  </si>
  <si>
    <t>政府办</t>
  </si>
  <si>
    <t>政协办</t>
  </si>
  <si>
    <t>纪检会</t>
  </si>
  <si>
    <t>政法委</t>
  </si>
  <si>
    <t>组织部</t>
  </si>
  <si>
    <t>宣传部</t>
  </si>
  <si>
    <t>统战部</t>
  </si>
  <si>
    <t>党校</t>
  </si>
  <si>
    <t>参公</t>
  </si>
  <si>
    <t>工商联</t>
  </si>
  <si>
    <t>其他</t>
  </si>
  <si>
    <t>归侨侨眷联合会</t>
  </si>
  <si>
    <t>编办</t>
  </si>
  <si>
    <t>妇联</t>
  </si>
  <si>
    <t>团委</t>
  </si>
  <si>
    <t>史志研究室</t>
  </si>
  <si>
    <t>机关事务管理中心</t>
  </si>
  <si>
    <t>事业</t>
  </si>
  <si>
    <t>信访局</t>
  </si>
  <si>
    <t>行政审批服务局</t>
  </si>
  <si>
    <t>统计局</t>
  </si>
  <si>
    <t>财政局</t>
  </si>
  <si>
    <t>审计局</t>
  </si>
  <si>
    <t>公安局</t>
  </si>
  <si>
    <t>公检法</t>
  </si>
  <si>
    <t>森林公安</t>
  </si>
  <si>
    <t>交警大队</t>
  </si>
  <si>
    <t>司法局</t>
  </si>
  <si>
    <t>市场监督管理局</t>
  </si>
  <si>
    <t>县委网络安全和信息化委员会办公室</t>
  </si>
  <si>
    <t>县委县政府发展研究中心</t>
  </si>
  <si>
    <t>民兵武器训练仓库和基地管理站</t>
  </si>
  <si>
    <t>城管局</t>
  </si>
  <si>
    <t>环境卫生服务中心</t>
  </si>
  <si>
    <t>发改局</t>
  </si>
  <si>
    <t>住建局（人防办）</t>
  </si>
  <si>
    <t>建筑工程管理站</t>
  </si>
  <si>
    <t>城市园林绿化服务所</t>
  </si>
  <si>
    <t>市政设施服务站</t>
  </si>
  <si>
    <t>供排水管理站</t>
  </si>
  <si>
    <t>经济开发区</t>
  </si>
  <si>
    <t>雀塘产业园</t>
  </si>
  <si>
    <t>沪昆高铁站前开发办</t>
  </si>
  <si>
    <t>白水洞管理处</t>
  </si>
  <si>
    <t>交通局</t>
  </si>
  <si>
    <t>公路建设养护中心</t>
  </si>
  <si>
    <t>新田铺公路超限检测站</t>
  </si>
  <si>
    <t>交通质量安全监督站</t>
  </si>
  <si>
    <t>道路运输服务中心</t>
  </si>
  <si>
    <t>水运事务中心</t>
  </si>
  <si>
    <t>交通执法大队</t>
  </si>
  <si>
    <t>自然资源局</t>
  </si>
  <si>
    <t>土地房屋征收服务中心</t>
  </si>
  <si>
    <t>自然资源修复中心</t>
  </si>
  <si>
    <t>不动产登记中心</t>
  </si>
  <si>
    <t>国土执法监察大队</t>
  </si>
  <si>
    <t>自然资源信息中心</t>
  </si>
  <si>
    <t>土地收购储备中心</t>
  </si>
  <si>
    <t>供销社</t>
  </si>
  <si>
    <t>酿溪镇政府</t>
  </si>
  <si>
    <t>严塘镇政府</t>
  </si>
  <si>
    <t>雀塘镇政府</t>
  </si>
  <si>
    <t>陈家坊镇政府</t>
  </si>
  <si>
    <t>潭府乡政府</t>
  </si>
  <si>
    <t>太芝庙镇政府</t>
  </si>
  <si>
    <t>潭溪镇政府</t>
  </si>
  <si>
    <t>寸石镇政府</t>
  </si>
  <si>
    <t>坪上镇政府</t>
  </si>
  <si>
    <t>大新镇政府</t>
  </si>
  <si>
    <t>龙溪铺镇政府</t>
  </si>
  <si>
    <t>迎光乡政府</t>
  </si>
  <si>
    <t>巨口铺镇政府</t>
  </si>
  <si>
    <t>小塘镇政府</t>
  </si>
  <si>
    <t>新田铺镇政府</t>
  </si>
  <si>
    <t>人社局</t>
  </si>
  <si>
    <t>劳动监察大队</t>
  </si>
  <si>
    <t>工伤失业保险服务中心</t>
  </si>
  <si>
    <t>社会养老保险服务中心</t>
  </si>
  <si>
    <t>就业服务局</t>
  </si>
  <si>
    <t>劳动仲裁院</t>
  </si>
  <si>
    <t>医疗保障局</t>
  </si>
  <si>
    <t>民政局</t>
  </si>
  <si>
    <t>残联</t>
  </si>
  <si>
    <t>退役军人事务局</t>
  </si>
  <si>
    <t>疗养院</t>
  </si>
  <si>
    <t>卫生健康局</t>
  </si>
  <si>
    <t>疾控中心</t>
  </si>
  <si>
    <t>妇幼保健计划生育服务中心</t>
  </si>
  <si>
    <t>卫计执法局</t>
  </si>
  <si>
    <t>红十字会</t>
  </si>
  <si>
    <t>农业农村局</t>
  </si>
  <si>
    <t>畜牧水产服务中心</t>
  </si>
  <si>
    <t>农机事务中心</t>
  </si>
  <si>
    <t>农村经营服务站</t>
  </si>
  <si>
    <t>农业综合行政执法大队</t>
  </si>
  <si>
    <t>乡村振兴局</t>
  </si>
  <si>
    <t>林业局</t>
  </si>
  <si>
    <t>林业综合服务中心</t>
  </si>
  <si>
    <t>岳坪峰管理处</t>
  </si>
  <si>
    <t>筱溪国家湿地公园</t>
  </si>
  <si>
    <t>岱山林场</t>
  </si>
  <si>
    <t>龙山林场</t>
  </si>
  <si>
    <t>大形山林场</t>
  </si>
  <si>
    <t>苗圃</t>
  </si>
  <si>
    <t>水利局</t>
  </si>
  <si>
    <t>库区移民事务中心</t>
  </si>
  <si>
    <t>水土保持所</t>
  </si>
  <si>
    <t>尧虞塘水库管理所</t>
  </si>
  <si>
    <t>下源水库管理所</t>
  </si>
  <si>
    <t>颜岭水库管理所</t>
  </si>
  <si>
    <t>枫树坑水库管理所</t>
  </si>
  <si>
    <t>石马江流域水利水电管理所</t>
  </si>
  <si>
    <t>六都寨管理所</t>
  </si>
  <si>
    <t>商务局</t>
  </si>
  <si>
    <t>应急管理局</t>
  </si>
  <si>
    <t>科技和工业信息化局</t>
  </si>
  <si>
    <t>市场服务中心</t>
  </si>
  <si>
    <t>教育局（机关）</t>
  </si>
  <si>
    <t>一中</t>
  </si>
  <si>
    <t>二中</t>
  </si>
  <si>
    <t>三中</t>
  </si>
  <si>
    <t>四中</t>
  </si>
  <si>
    <t>五中</t>
  </si>
  <si>
    <t>八中</t>
  </si>
  <si>
    <t>职中</t>
  </si>
  <si>
    <t>教师进修学校</t>
  </si>
  <si>
    <t>机关幼儿园</t>
  </si>
  <si>
    <t>特殊学校</t>
  </si>
  <si>
    <t>酿溪镇督管办</t>
  </si>
  <si>
    <t>严塘镇督管办</t>
  </si>
  <si>
    <t>雀塘镇督管办</t>
  </si>
  <si>
    <t>陈家坊镇督管办</t>
  </si>
  <si>
    <t>潭府乡督管办</t>
  </si>
  <si>
    <t>太芝庙镇督管办</t>
  </si>
  <si>
    <t>潭溪镇督管办</t>
  </si>
  <si>
    <t>寸石镇督管办</t>
  </si>
  <si>
    <t>坪上镇督管办</t>
  </si>
  <si>
    <t>大新镇督管办</t>
  </si>
  <si>
    <t>龙溪铺镇督管办</t>
  </si>
  <si>
    <t>迎光乡督管办</t>
  </si>
  <si>
    <t>巨口铺镇督管办</t>
  </si>
  <si>
    <t>小塘镇督管办</t>
  </si>
  <si>
    <t>新田铺镇督管办</t>
  </si>
  <si>
    <t>青少年校外活动中心</t>
  </si>
  <si>
    <t>科协</t>
  </si>
  <si>
    <t>文化旅游广电体育局</t>
  </si>
  <si>
    <t>文化执法大队</t>
  </si>
  <si>
    <t>文化馆</t>
  </si>
  <si>
    <t>图书馆</t>
  </si>
  <si>
    <t>美术馆</t>
  </si>
  <si>
    <t>全民健身服务中心</t>
  </si>
  <si>
    <t>融媒体中心</t>
  </si>
  <si>
    <t>档案馆</t>
  </si>
  <si>
    <t>广播电视维护中心</t>
  </si>
  <si>
    <t>部门小计</t>
  </si>
  <si>
    <t>代编</t>
  </si>
  <si>
    <t>大财政（教育系统）</t>
  </si>
  <si>
    <t>大财政（乡镇）</t>
  </si>
  <si>
    <t>大财政（其他）</t>
  </si>
  <si>
    <t>2023年一般公共预算本级支出表</t>
    <phoneticPr fontId="2" type="noConversion"/>
  </si>
  <si>
    <t>收入</t>
  </si>
  <si>
    <t>支出</t>
  </si>
  <si>
    <t>项目</t>
  </si>
  <si>
    <t>县本级</t>
  </si>
  <si>
    <t>上级专项（大财政）</t>
  </si>
  <si>
    <t>上级专项（部门）</t>
  </si>
  <si>
    <t>上级专项合计</t>
  </si>
  <si>
    <t>备注</t>
  </si>
  <si>
    <t>上级</t>
  </si>
  <si>
    <t>一、本年收入</t>
  </si>
  <si>
    <t>1、基本工资</t>
  </si>
  <si>
    <t>2、津贴补贴</t>
  </si>
  <si>
    <t>3、绩效工资</t>
  </si>
  <si>
    <t>4、非税收入核拨经费</t>
  </si>
  <si>
    <t>5、产业发展资金</t>
  </si>
  <si>
    <t>地方一般公共预算收入安排小计</t>
  </si>
  <si>
    <t>二、上级补助收入</t>
  </si>
  <si>
    <t>1、工资福利支出</t>
  </si>
  <si>
    <t xml:space="preserve">  （一）返还性收入  </t>
  </si>
  <si>
    <t>（1）乡镇工作津贴</t>
  </si>
  <si>
    <t xml:space="preserve">  （二）一般性转移支付收入  </t>
  </si>
  <si>
    <t>（2）人才津贴</t>
  </si>
  <si>
    <t xml:space="preserve">        体制补助收入</t>
  </si>
  <si>
    <t>（3）人才发展专项</t>
  </si>
  <si>
    <t xml:space="preserve">        均衡性转移支付收入</t>
  </si>
  <si>
    <t>（4）特殊岗位津贴</t>
  </si>
  <si>
    <t xml:space="preserve">         县级基本财力保障机制奖补资金收入</t>
  </si>
  <si>
    <t>（5）奖金</t>
  </si>
  <si>
    <t xml:space="preserve">        结算补助收入</t>
  </si>
  <si>
    <t>（6）绩效工资</t>
  </si>
  <si>
    <t xml:space="preserve">         资源枯竭型城市转移支付补助收入</t>
  </si>
  <si>
    <t>（7）五险两金</t>
  </si>
  <si>
    <t xml:space="preserve">        企业事业单位划转补助收入</t>
  </si>
  <si>
    <t>（8）其他工资福利支出</t>
  </si>
  <si>
    <t xml:space="preserve">        产粮（油）大县奖励资金收入</t>
  </si>
  <si>
    <t>2、对个人和家庭补助支出</t>
  </si>
  <si>
    <t xml:space="preserve">        重点生态功能区转移支付收入</t>
  </si>
  <si>
    <t>（1）离退休费</t>
  </si>
  <si>
    <t xml:space="preserve">        革命老区转移支付收入</t>
  </si>
  <si>
    <t>（2）退职费</t>
  </si>
  <si>
    <t xml:space="preserve">        民族地区转移支付收入</t>
  </si>
  <si>
    <t>（3）抚恤金</t>
  </si>
  <si>
    <t xml:space="preserve">        边境地区转移支付收入</t>
  </si>
  <si>
    <t>（4）生活补助</t>
  </si>
  <si>
    <t xml:space="preserve">           巩固脱贫攻坚成果衔接乡村振兴转移支付收入</t>
  </si>
  <si>
    <t>（5）医疗费补助</t>
  </si>
  <si>
    <t xml:space="preserve">        固定数额补助收入</t>
  </si>
  <si>
    <t>（6）助学金</t>
  </si>
  <si>
    <r>
      <rPr>
        <sz val="11"/>
        <rFont val="Times New Roman"/>
        <family val="1"/>
      </rPr>
      <t xml:space="preserve">                    </t>
    </r>
    <r>
      <rPr>
        <sz val="11"/>
        <rFont val="宋体"/>
        <family val="3"/>
        <charset val="134"/>
      </rPr>
      <t>一般公共服务共同财政事权转移支付收入</t>
    </r>
  </si>
  <si>
    <t>（7）奖励金</t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</si>
  <si>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外交共同财政事权转移支付收入</t>
    </r>
  </si>
  <si>
    <t>（8）代缴社会保险</t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</si>
  <si>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国防共同财政事权转移支付收入</t>
    </r>
  </si>
  <si>
    <t>（9）其他对个人和家庭补助</t>
  </si>
  <si>
    <r>
      <rPr>
        <sz val="11"/>
        <rFont val="Times New Roman"/>
        <family val="1"/>
      </rPr>
      <t xml:space="preserve">                      </t>
    </r>
    <r>
      <rPr>
        <sz val="11"/>
        <rFont val="宋体"/>
        <family val="3"/>
        <charset val="134"/>
      </rPr>
      <t>公共安全共同财政事权转移支付收入</t>
    </r>
  </si>
  <si>
    <t>3、公用经费</t>
  </si>
  <si>
    <r>
      <rPr>
        <sz val="11"/>
        <rFont val="Times New Roman"/>
        <family val="1"/>
      </rPr>
      <t xml:space="preserve">                 </t>
    </r>
    <r>
      <rPr>
        <sz val="11"/>
        <rFont val="宋体"/>
        <family val="3"/>
        <charset val="134"/>
      </rPr>
      <t>教育共同财政事权转移支付收入</t>
    </r>
  </si>
  <si>
    <t>（1）县直机关和乡镇一般公务费</t>
  </si>
  <si>
    <r>
      <rPr>
        <sz val="11"/>
        <rFont val="Times New Roman"/>
        <family val="1"/>
      </rPr>
      <t xml:space="preserve">                      </t>
    </r>
    <r>
      <rPr>
        <sz val="11"/>
        <rFont val="宋体"/>
        <family val="3"/>
        <charset val="134"/>
      </rPr>
      <t>科学技术共同财政事权转移支付收入</t>
    </r>
  </si>
  <si>
    <t>（2）教育生均公用经费</t>
  </si>
  <si>
    <r>
      <rPr>
        <sz val="11"/>
        <rFont val="Times New Roman"/>
        <family val="1"/>
      </rPr>
      <t xml:space="preserve">                      </t>
    </r>
    <r>
      <rPr>
        <sz val="11"/>
        <rFont val="宋体"/>
        <family val="3"/>
        <charset val="134"/>
      </rPr>
      <t>文化旅游体育与传媒共同财政事权转移支付收入</t>
    </r>
  </si>
  <si>
    <t>（3）公务交通补贴</t>
  </si>
  <si>
    <r>
      <rPr>
        <sz val="11"/>
        <rFont val="Times New Roman"/>
        <family val="1"/>
      </rPr>
      <t xml:space="preserve">                      </t>
    </r>
    <r>
      <rPr>
        <sz val="11"/>
        <rFont val="宋体"/>
        <family val="3"/>
        <charset val="134"/>
      </rPr>
      <t>社会保障和就业共同财政事权转移支付收入</t>
    </r>
  </si>
  <si>
    <t>（4）业务工作经费</t>
  </si>
  <si>
    <r>
      <rPr>
        <sz val="11"/>
        <rFont val="Times New Roman"/>
        <family val="1"/>
      </rPr>
      <t xml:space="preserve">                      </t>
    </r>
    <r>
      <rPr>
        <sz val="11"/>
        <rFont val="宋体"/>
        <family val="3"/>
        <charset val="134"/>
      </rPr>
      <t>医疗卫生共同财政事权转移支付收入</t>
    </r>
  </si>
  <si>
    <t>4、专项支出</t>
  </si>
  <si>
    <r>
      <rPr>
        <sz val="11"/>
        <rFont val="Times New Roman"/>
        <family val="1"/>
      </rPr>
      <t xml:space="preserve">                      </t>
    </r>
    <r>
      <rPr>
        <sz val="11"/>
        <rFont val="宋体"/>
        <family val="3"/>
        <charset val="134"/>
      </rPr>
      <t>节能环保共同财政事权转移支付收入</t>
    </r>
  </si>
  <si>
    <t>（1）还本付息</t>
  </si>
  <si>
    <r>
      <rPr>
        <sz val="11"/>
        <rFont val="Times New Roman"/>
        <family val="1"/>
      </rPr>
      <t xml:space="preserve">                      </t>
    </r>
    <r>
      <rPr>
        <sz val="11"/>
        <rFont val="宋体"/>
        <family val="3"/>
        <charset val="134"/>
      </rPr>
      <t>城乡社区共同财政事权转移支付收入</t>
    </r>
  </si>
  <si>
    <t>（2）污水垃圾处理费</t>
  </si>
  <si>
    <r>
      <rPr>
        <sz val="11"/>
        <rFont val="Times New Roman"/>
        <family val="1"/>
      </rPr>
      <t xml:space="preserve">                 </t>
    </r>
    <r>
      <rPr>
        <sz val="11"/>
        <rFont val="宋体"/>
        <family val="3"/>
        <charset val="134"/>
      </rPr>
      <t>农林水共同财政事权转移支付收入</t>
    </r>
  </si>
  <si>
    <t>（3）非税安排支出</t>
  </si>
  <si>
    <r>
      <rPr>
        <sz val="11"/>
        <rFont val="Times New Roman"/>
        <family val="1"/>
      </rPr>
      <t xml:space="preserve">                     </t>
    </r>
    <r>
      <rPr>
        <sz val="11"/>
        <rFont val="宋体"/>
        <family val="3"/>
        <charset val="134"/>
      </rPr>
      <t>交通运输共同财政事权转移支付收入</t>
    </r>
  </si>
  <si>
    <r>
      <rPr>
        <sz val="11"/>
        <rFont val="Times New Roman"/>
        <family val="1"/>
      </rPr>
      <t xml:space="preserve">                      </t>
    </r>
    <r>
      <rPr>
        <sz val="11"/>
        <rFont val="宋体"/>
        <family val="3"/>
        <charset val="134"/>
      </rPr>
      <t>资源勘探信息等共同财政事权转移支付收入</t>
    </r>
  </si>
  <si>
    <r>
      <rPr>
        <sz val="11"/>
        <rFont val="Times New Roman"/>
        <family val="1"/>
      </rPr>
      <t xml:space="preserve">                      </t>
    </r>
    <r>
      <rPr>
        <sz val="11"/>
        <rFont val="宋体"/>
        <family val="3"/>
        <charset val="134"/>
      </rPr>
      <t>商业服务业等共同财政事权转移支付收入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</si>
  <si>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金融共同财政事权转移支付收入</t>
    </r>
  </si>
  <si>
    <r>
      <rPr>
        <sz val="11"/>
        <rFont val="Times New Roman"/>
        <family val="1"/>
      </rPr>
      <t xml:space="preserve">                      </t>
    </r>
    <r>
      <rPr>
        <sz val="11"/>
        <rFont val="宋体"/>
        <family val="3"/>
        <charset val="134"/>
      </rPr>
      <t>自然资源海洋气象等共同财政事权转移支付收入</t>
    </r>
  </si>
  <si>
    <r>
      <rPr>
        <sz val="11"/>
        <rFont val="Times New Roman"/>
        <family val="1"/>
      </rPr>
      <t xml:space="preserve">                     </t>
    </r>
    <r>
      <rPr>
        <sz val="11"/>
        <rFont val="宋体"/>
        <family val="3"/>
        <charset val="134"/>
      </rPr>
      <t>住房保障共同财政事权转移支付收入</t>
    </r>
  </si>
  <si>
    <r>
      <rPr>
        <sz val="11"/>
        <rFont val="Times New Roman"/>
        <family val="1"/>
      </rPr>
      <t xml:space="preserve">                     </t>
    </r>
    <r>
      <rPr>
        <sz val="11"/>
        <rFont val="宋体"/>
        <family val="3"/>
        <charset val="134"/>
      </rPr>
      <t>粮油物资储备共同财政事权转移支付收入</t>
    </r>
  </si>
  <si>
    <r>
      <rPr>
        <sz val="11"/>
        <rFont val="Times New Roman"/>
        <family val="1"/>
      </rPr>
      <t xml:space="preserve">                     </t>
    </r>
    <r>
      <rPr>
        <sz val="11"/>
        <rFont val="宋体"/>
        <family val="3"/>
        <charset val="134"/>
      </rPr>
      <t>灾害防治及应急管理共同财政事权转移支付收入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</si>
  <si>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其他共同财政事权转移支付收入</t>
    </r>
  </si>
  <si>
    <t>5、上解支出</t>
  </si>
  <si>
    <t>按2022年上解数剔除留底退税上解</t>
  </si>
  <si>
    <r>
      <rPr>
        <sz val="11"/>
        <rFont val="Times New Roman"/>
        <family val="1"/>
      </rPr>
      <t xml:space="preserve">          </t>
    </r>
    <r>
      <rPr>
        <sz val="11"/>
        <rFont val="宋体"/>
        <family val="3"/>
        <charset val="134"/>
      </rPr>
      <t>增值税留抵退税转移支付收入</t>
    </r>
  </si>
  <si>
    <t xml:space="preserve">     其他退税减费转移支付收入</t>
  </si>
  <si>
    <t xml:space="preserve">     补充县区财力转移支付收入</t>
  </si>
  <si>
    <t xml:space="preserve">        其他一般性转移支付收入</t>
  </si>
  <si>
    <t>返还收入及一般转移支付安排合计</t>
  </si>
  <si>
    <t xml:space="preserve">  （三）专项转移支付收入</t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</si>
  <si>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一般公共服务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</si>
  <si>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外交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</si>
  <si>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国防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</si>
  <si>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公共安全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</si>
  <si>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教育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</si>
  <si>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科学技术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</si>
  <si>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文化旅游体育与传媒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</si>
  <si>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社会保障和就业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</si>
  <si>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卫生健康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</si>
  <si>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节能环保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</si>
  <si>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城乡社区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</si>
  <si>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农林水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</si>
  <si>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交通运输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</si>
  <si>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资源勘探信息等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</si>
  <si>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商业服务业等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</si>
  <si>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金融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</si>
  <si>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自然资源海洋气象等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</si>
  <si>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住房保障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</si>
  <si>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粮油物资储备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</si>
  <si>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灾害防治及应急管理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</si>
  <si>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其他收入</t>
    </r>
  </si>
  <si>
    <r>
      <rPr>
        <sz val="11"/>
        <rFont val="Times New Roman"/>
        <family val="1"/>
      </rPr>
      <t xml:space="preserve">                </t>
    </r>
    <r>
      <rPr>
        <sz val="11"/>
        <rFont val="宋体"/>
        <family val="3"/>
        <charset val="134"/>
      </rPr>
      <t>其他</t>
    </r>
  </si>
  <si>
    <t>专项转移支付收入安排合计</t>
  </si>
  <si>
    <t>三、调入资金</t>
  </si>
  <si>
    <t>政府性基金调入70000万元，国有资本经营调入200万元，其他调入12973万元。</t>
  </si>
  <si>
    <t>1、基本支出</t>
  </si>
  <si>
    <t>（1）业务工作经费</t>
  </si>
  <si>
    <t>3、专项支出</t>
  </si>
  <si>
    <t>（1）预备费</t>
  </si>
  <si>
    <t>（2）指挥部工作经费</t>
  </si>
  <si>
    <t>（3）教育系统专项</t>
  </si>
  <si>
    <t>（4）城市维护费</t>
  </si>
  <si>
    <t>（5）上级直管及非部门预算单位经费</t>
  </si>
  <si>
    <t>（6）隐性债务还本</t>
  </si>
  <si>
    <t>（7）城乡环境卫生整治</t>
  </si>
  <si>
    <t>（8）产业发展奖补</t>
  </si>
  <si>
    <t>（9）安全饮水维修基金</t>
  </si>
  <si>
    <t>（10）饮用水源购置专项</t>
  </si>
  <si>
    <t>（11）会议费、维稳费、其他小额配套和刚需专项</t>
  </si>
  <si>
    <t>调入资金安排小计</t>
  </si>
  <si>
    <t>本年支出合计</t>
  </si>
  <si>
    <r>
      <rPr>
        <sz val="12"/>
        <rFont val="宋体"/>
        <family val="3"/>
        <charset val="134"/>
      </rPr>
      <t>不含上解支出8</t>
    </r>
    <r>
      <rPr>
        <sz val="12"/>
        <rFont val="宋体"/>
        <family val="3"/>
        <charset val="134"/>
      </rPr>
      <t>621</t>
    </r>
    <r>
      <rPr>
        <sz val="12"/>
        <rFont val="宋体"/>
        <family val="3"/>
        <charset val="134"/>
      </rPr>
      <t>万元</t>
    </r>
  </si>
  <si>
    <r>
      <rPr>
        <b/>
        <sz val="12"/>
        <rFont val="宋体"/>
        <family val="3"/>
        <charset val="134"/>
      </rPr>
      <t>总</t>
    </r>
    <r>
      <rPr>
        <b/>
        <sz val="12"/>
        <rFont val="Times New Roman"/>
        <family val="1"/>
      </rPr>
      <t xml:space="preserve">                 </t>
    </r>
    <r>
      <rPr>
        <b/>
        <sz val="12"/>
        <rFont val="宋体"/>
        <family val="3"/>
        <charset val="134"/>
      </rPr>
      <t>计</t>
    </r>
  </si>
  <si>
    <r>
      <rPr>
        <b/>
        <sz val="12"/>
        <rFont val="宋体"/>
        <family val="3"/>
        <charset val="134"/>
      </rPr>
      <t>总</t>
    </r>
    <r>
      <rPr>
        <b/>
        <sz val="12"/>
        <rFont val="Times New Roman"/>
        <family val="1"/>
      </rPr>
      <t xml:space="preserve">           </t>
    </r>
    <r>
      <rPr>
        <b/>
        <sz val="12"/>
        <rFont val="宋体"/>
        <family val="3"/>
        <charset val="134"/>
      </rPr>
      <t>计</t>
    </r>
  </si>
  <si>
    <t>注：1、上级补助收入（县本级）表中金额为193364万元，在计算县级可统筹财力时，应扣除因教育共同财政事权中上级安排的支出16631万元在县本级安排而调入的对应收入和上解支出8621万元，实际上级可统筹收入为168112万元。在不考虑调入资金的前提下，加上地方一般公共预算收入95928万元，全年可用财力为264040万元。2、支出项目安排顺序根据轻重缓急原则排序对应安排。</t>
  </si>
  <si>
    <t>新邵县2023年一般公共预算税收返还和转移支付表</t>
    <phoneticPr fontId="2" type="noConversion"/>
  </si>
  <si>
    <r>
      <rPr>
        <b/>
        <sz val="14"/>
        <rFont val="宋体"/>
        <family val="3"/>
        <charset val="134"/>
      </rPr>
      <t>收</t>
    </r>
    <r>
      <rPr>
        <b/>
        <sz val="14"/>
        <rFont val="宋体"/>
        <family val="3"/>
        <charset val="134"/>
      </rPr>
      <t>入</t>
    </r>
  </si>
  <si>
    <r>
      <rPr>
        <b/>
        <sz val="14"/>
        <rFont val="宋体"/>
        <family val="3"/>
        <charset val="134"/>
      </rPr>
      <t>支</t>
    </r>
    <r>
      <rPr>
        <b/>
        <sz val="14"/>
        <rFont val="宋体"/>
        <family val="3"/>
        <charset val="134"/>
      </rPr>
      <t>出</t>
    </r>
  </si>
  <si>
    <r>
      <rPr>
        <b/>
        <sz val="12"/>
        <rFont val="宋体"/>
        <family val="3"/>
        <charset val="134"/>
      </rPr>
      <t>项</t>
    </r>
    <r>
      <rPr>
        <b/>
        <sz val="12"/>
        <rFont val="宋体"/>
        <family val="3"/>
        <charset val="134"/>
      </rPr>
      <t>目</t>
    </r>
  </si>
  <si>
    <t>上级补助</t>
  </si>
  <si>
    <t>上年结余</t>
  </si>
  <si>
    <t>一、农网还贷资金收入</t>
  </si>
  <si>
    <t>一、文化旅游体育与传媒支出</t>
  </si>
  <si>
    <t>二、海南省高等级公路车辆通行附加费收入</t>
  </si>
  <si>
    <t xml:space="preserve">    国家电影事业发展专项资金安排的支出</t>
  </si>
  <si>
    <t>三、港口建设费收入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</si>
  <si>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旅游发展基金支出</t>
    </r>
  </si>
  <si>
    <t>四、国家电影事业发展专项资金收入</t>
  </si>
  <si>
    <t>二、社会保障和就业支出</t>
  </si>
  <si>
    <t>五、国有土地收益基金收入</t>
  </si>
  <si>
    <t xml:space="preserve">    大中型水库移民后期扶持基金支出</t>
  </si>
  <si>
    <t>六、农业土地开发资金收入</t>
  </si>
  <si>
    <t>七、国有土地使用权出让收入</t>
  </si>
  <si>
    <t>三、节能环保支出</t>
  </si>
  <si>
    <t>八、大中型水库库区基金收入</t>
  </si>
  <si>
    <t>四、城乡社区支出</t>
  </si>
  <si>
    <t>九、彩票公益金收入</t>
  </si>
  <si>
    <t xml:space="preserve">    国有土地使用权出让收入安排的支出</t>
  </si>
  <si>
    <t>十、城市基础设施配套费收入</t>
  </si>
  <si>
    <t xml:space="preserve">    国有土地收益基金收入安排的支出</t>
  </si>
  <si>
    <t>十一、小型水库移民扶助基金收入</t>
  </si>
  <si>
    <t>十二、国家重大水利工程建设基金收入</t>
  </si>
  <si>
    <t xml:space="preserve">    城市基础设施配套费安排的支出</t>
  </si>
  <si>
    <t>十三、车辆通行费</t>
  </si>
  <si>
    <t xml:space="preserve">    污水处理费安排的支出</t>
  </si>
  <si>
    <t>十四、污水处理费收入</t>
  </si>
  <si>
    <t>五、农林水支出</t>
  </si>
  <si>
    <t>十五、彩票发行机构和彩票销售机构的业务费用</t>
  </si>
  <si>
    <t>十六、其他政府性基金收入</t>
  </si>
  <si>
    <t>六、交通运输支出</t>
  </si>
  <si>
    <t>七、资源勘探信息等支出</t>
  </si>
  <si>
    <t>八、金融支出</t>
  </si>
  <si>
    <t>九、其他支出</t>
  </si>
  <si>
    <t>十、抗疫特别国债安排支出</t>
  </si>
  <si>
    <t>十一、债务付息支出</t>
  </si>
  <si>
    <t>十二、债务发行费用支出</t>
  </si>
  <si>
    <t>收入合计</t>
  </si>
  <si>
    <t>支出合计</t>
  </si>
  <si>
    <r>
      <rPr>
        <b/>
        <sz val="11"/>
        <rFont val="宋体"/>
        <family val="3"/>
        <charset val="134"/>
      </rPr>
      <t>转移性收入</t>
    </r>
  </si>
  <si>
    <r>
      <rPr>
        <b/>
        <sz val="11"/>
        <rFont val="宋体"/>
        <family val="3"/>
        <charset val="134"/>
      </rPr>
      <t>转移性支出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</si>
  <si>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政府性基金转移收入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</si>
  <si>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政府性基金转移支付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</si>
  <si>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政府性基金补助收入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</si>
  <si>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政府性基金补助支出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</si>
  <si>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政府性基金上解收入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</si>
  <si>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政府性基金上解支出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</si>
  <si>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上年结余收入</t>
    </r>
  </si>
  <si>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调出资金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</si>
  <si>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调入资金</t>
    </r>
  </si>
  <si>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年终结余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</si>
  <si>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其中：地方政府性基金调入专项收入</t>
    </r>
  </si>
  <si>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地方政府专项债务还本支出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</si>
  <si>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地方政府专项债务收入</t>
    </r>
  </si>
  <si>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地方政府专项债务转贷支出</t>
    </r>
  </si>
  <si>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地方政府专项债务转贷收入</t>
    </r>
  </si>
  <si>
    <t>收入总计</t>
  </si>
  <si>
    <t>支出总计</t>
  </si>
  <si>
    <t>2023年政府性基金预算支出表</t>
    <phoneticPr fontId="2" type="noConversion"/>
  </si>
  <si>
    <t>2023年政府性基金预算收入表</t>
    <phoneticPr fontId="2" type="noConversion"/>
  </si>
  <si>
    <t>2023年政府性基金转移支付表</t>
    <phoneticPr fontId="2" type="noConversion"/>
  </si>
  <si>
    <t>新邵县2022年一般债务限额和余额情况表</t>
  </si>
  <si>
    <t>单位：万元</t>
  </si>
  <si>
    <t>限额金额</t>
  </si>
  <si>
    <t>余额</t>
  </si>
  <si>
    <t>新邵县2022年专项债务限额和余额情况表</t>
  </si>
  <si>
    <t>2023年本级政府性基金预算支出表</t>
    <phoneticPr fontId="2" type="noConversion"/>
  </si>
  <si>
    <r>
      <rPr>
        <b/>
        <sz val="11"/>
        <rFont val="宋体"/>
        <family val="3"/>
        <charset val="134"/>
      </rPr>
      <t>收</t>
    </r>
    <r>
      <rPr>
        <b/>
        <sz val="11"/>
        <rFont val="Times New Roman"/>
        <family val="1"/>
      </rPr>
      <t xml:space="preserve">          </t>
    </r>
    <r>
      <rPr>
        <b/>
        <sz val="11"/>
        <rFont val="宋体"/>
        <family val="3"/>
        <charset val="134"/>
      </rPr>
      <t>入</t>
    </r>
  </si>
  <si>
    <r>
      <rPr>
        <b/>
        <sz val="11"/>
        <rFont val="宋体"/>
        <family val="3"/>
        <charset val="134"/>
      </rPr>
      <t>项</t>
    </r>
    <r>
      <rPr>
        <b/>
        <sz val="11"/>
        <rFont val="Times New Roman"/>
        <family val="1"/>
      </rPr>
      <t xml:space="preserve">        </t>
    </r>
    <r>
      <rPr>
        <b/>
        <sz val="11"/>
        <rFont val="宋体"/>
        <family val="3"/>
        <charset val="134"/>
      </rPr>
      <t>目</t>
    </r>
  </si>
  <si>
    <t>行次</t>
  </si>
  <si>
    <t>金额</t>
  </si>
  <si>
    <t>一、利润收入</t>
  </si>
  <si>
    <t>二、股利、股息收入</t>
  </si>
  <si>
    <t>三、产权转让收入</t>
  </si>
  <si>
    <t>四、清算收入</t>
  </si>
  <si>
    <t>五、国有资本经营预算转移支付收入</t>
  </si>
  <si>
    <t>六、其他国有资本经营预算收入</t>
  </si>
  <si>
    <t>本年收入合计</t>
  </si>
  <si>
    <t>上年结转</t>
  </si>
  <si>
    <r>
      <rPr>
        <sz val="11"/>
        <rFont val="宋体"/>
        <family val="3"/>
        <charset val="134"/>
      </rPr>
      <t>收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入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总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计</t>
    </r>
  </si>
  <si>
    <r>
      <rPr>
        <b/>
        <sz val="11"/>
        <rFont val="宋体"/>
        <family val="3"/>
        <charset val="134"/>
      </rPr>
      <t>支</t>
    </r>
    <r>
      <rPr>
        <b/>
        <sz val="11"/>
        <rFont val="Times New Roman"/>
        <family val="1"/>
      </rPr>
      <t xml:space="preserve">          </t>
    </r>
    <r>
      <rPr>
        <b/>
        <sz val="11"/>
        <rFont val="宋体"/>
        <family val="3"/>
        <charset val="134"/>
      </rPr>
      <t>出</t>
    </r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</si>
  <si>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</si>
  <si>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</si>
  <si>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</si>
  <si>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</si>
  <si>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五、调出资金</t>
  </si>
  <si>
    <t>六、国有资本经营预算转移支付支出</t>
  </si>
  <si>
    <t>七、其他国有资本经营预算支出</t>
  </si>
  <si>
    <t>结转下年</t>
  </si>
  <si>
    <r>
      <rPr>
        <sz val="11"/>
        <rFont val="宋体"/>
        <family val="3"/>
        <charset val="134"/>
      </rPr>
      <t>支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出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总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计</t>
    </r>
  </si>
  <si>
    <t>金额单位：万元</t>
    <phoneticPr fontId="2" type="noConversion"/>
  </si>
  <si>
    <t>新邵县2023年国有资本经营预算收入表</t>
    <phoneticPr fontId="2" type="noConversion"/>
  </si>
  <si>
    <t>新邵县2023年国有资本经营预算支出表</t>
    <phoneticPr fontId="2" type="noConversion"/>
  </si>
  <si>
    <t>新邵县2023年国有资本经营预算转移支付表</t>
    <phoneticPr fontId="2" type="noConversion"/>
  </si>
  <si>
    <t>项        目</t>
  </si>
  <si>
    <t>企业职工基本
养老保险基金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</si>
  <si>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</si>
  <si>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</si>
  <si>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</si>
  <si>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</si>
  <si>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</si>
  <si>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</si>
  <si>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</si>
  <si>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</si>
  <si>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</si>
  <si>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</si>
  <si>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</si>
  <si>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</si>
  <si>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</si>
  <si>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</si>
  <si>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</si>
  <si>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</si>
  <si>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</si>
  <si>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</si>
  <si>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</si>
  <si>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5.省级统筹调剂资金支出（省级专用）</t>
  </si>
  <si>
    <t>新邵县2023年社会保险基金预算收入表</t>
    <phoneticPr fontId="2" type="noConversion"/>
  </si>
  <si>
    <t>一、支出</t>
    <phoneticPr fontId="2" type="noConversion"/>
  </si>
  <si>
    <t>二、本年收支结余</t>
    <phoneticPr fontId="2" type="noConversion"/>
  </si>
  <si>
    <t>三、年末滚存结余</t>
    <phoneticPr fontId="2" type="noConversion"/>
  </si>
  <si>
    <t>新邵县2023年社会保险基金预算支出表</t>
    <phoneticPr fontId="2" type="noConversion"/>
  </si>
  <si>
    <t>地  区</t>
  </si>
  <si>
    <t>“三公”经费合计      （全口径）</t>
  </si>
  <si>
    <t>因公出国（境）费（全口径）</t>
  </si>
  <si>
    <t>公务用车购置费 （全口径）</t>
  </si>
  <si>
    <t>公务用车运行费 （全口径）</t>
  </si>
  <si>
    <t>公务接待费（全口径）</t>
  </si>
  <si>
    <r>
      <rPr>
        <sz val="11"/>
        <color theme="1"/>
        <rFont val="宋体"/>
        <family val="3"/>
        <charset val="134"/>
      </rPr>
      <t>新邵县</t>
    </r>
  </si>
  <si>
    <r>
      <t>2023</t>
    </r>
    <r>
      <rPr>
        <b/>
        <sz val="16"/>
        <rFont val="宋体"/>
        <family val="3"/>
        <charset val="134"/>
      </rPr>
      <t>年三公经费预算表</t>
    </r>
    <phoneticPr fontId="2" type="noConversion"/>
  </si>
  <si>
    <r>
      <t>2023</t>
    </r>
    <r>
      <rPr>
        <sz val="9"/>
        <rFont val="宋体"/>
        <family val="3"/>
        <charset val="134"/>
      </rPr>
      <t>年</t>
    </r>
    <r>
      <rPr>
        <sz val="9"/>
        <rFont val="Times New Roman"/>
        <family val="1"/>
      </rPr>
      <t>“</t>
    </r>
    <r>
      <rPr>
        <sz val="9"/>
        <rFont val="宋体"/>
        <family val="3"/>
        <charset val="134"/>
      </rPr>
      <t>三公</t>
    </r>
    <r>
      <rPr>
        <sz val="9"/>
        <rFont val="Times New Roman"/>
        <family val="1"/>
      </rPr>
      <t>”</t>
    </r>
    <r>
      <rPr>
        <sz val="9"/>
        <rFont val="宋体"/>
        <family val="3"/>
        <charset val="134"/>
      </rPr>
      <t>预计数</t>
    </r>
    <phoneticPr fontId="2" type="noConversion"/>
  </si>
  <si>
    <t>单位：万元</t>
    <phoneticPr fontId="2" type="noConversion"/>
  </si>
  <si>
    <t>一般公共预算收入表（表一）</t>
    <phoneticPr fontId="2" type="noConversion"/>
  </si>
  <si>
    <t>一般公共预算税收返还和转移支付表（表五）</t>
    <phoneticPr fontId="2" type="noConversion"/>
  </si>
  <si>
    <t>本级政府性基金支出表（表九）</t>
    <phoneticPr fontId="2" type="noConversion"/>
  </si>
  <si>
    <t>政府性基金收入表（表七）</t>
    <phoneticPr fontId="2" type="noConversion"/>
  </si>
  <si>
    <t>政府性基金支出表（表八）</t>
    <phoneticPr fontId="2" type="noConversion"/>
  </si>
  <si>
    <t>政府性基金转移支付表 (表十)</t>
    <phoneticPr fontId="2" type="noConversion"/>
  </si>
  <si>
    <t>国有资本经营预算收入表（表十二）</t>
    <phoneticPr fontId="2" type="noConversion"/>
  </si>
  <si>
    <t>国有资本经营预算支出表（表十三）</t>
    <phoneticPr fontId="2" type="noConversion"/>
  </si>
  <si>
    <t>社会保险基金收入表（表十六）</t>
    <phoneticPr fontId="2" type="noConversion"/>
  </si>
  <si>
    <t>社会保险基金支出表（表十七）</t>
    <phoneticPr fontId="2" type="noConversion"/>
  </si>
  <si>
    <t>三公（表十八）</t>
    <phoneticPr fontId="2" type="noConversion"/>
  </si>
  <si>
    <t>本级国有资本经营支出表（表十四）</t>
    <phoneticPr fontId="2" type="noConversion"/>
  </si>
  <si>
    <t xml:space="preserve">国有资本经营预算转移支付表（表十五） </t>
    <phoneticPr fontId="2" type="noConversion"/>
  </si>
  <si>
    <t>合计</t>
    <phoneticPr fontId="2" type="noConversion"/>
  </si>
  <si>
    <t>一般公共预算支出表（按功能科目分类）（表二）</t>
    <phoneticPr fontId="2" type="noConversion"/>
  </si>
  <si>
    <t>2023年一般公共预算支出表（按功能科目分类）</t>
    <phoneticPr fontId="2" type="noConversion"/>
  </si>
  <si>
    <t>科目编码</t>
  </si>
  <si>
    <t>科目名称</t>
  </si>
  <si>
    <t>基本支出</t>
  </si>
  <si>
    <t>项目支出</t>
  </si>
  <si>
    <t>人员经费</t>
  </si>
  <si>
    <t>公用经费</t>
  </si>
  <si>
    <t>201</t>
  </si>
  <si>
    <t>一般公共服务支出</t>
  </si>
  <si>
    <t xml:space="preserve">  20131</t>
  </si>
  <si>
    <t xml:space="preserve">  党委办公厅（室）及相关机构事务</t>
  </si>
  <si>
    <t xml:space="preserve">   2013101</t>
  </si>
  <si>
    <t xml:space="preserve">   行政运行</t>
  </si>
  <si>
    <t xml:space="preserve">   2013150</t>
  </si>
  <si>
    <t xml:space="preserve">   事业运行</t>
  </si>
  <si>
    <t xml:space="preserve">   2013199</t>
  </si>
  <si>
    <t xml:space="preserve">   其他党委办公厅（室）及相关机构事务支出</t>
  </si>
  <si>
    <t xml:space="preserve">  20137</t>
  </si>
  <si>
    <t xml:space="preserve">  网信事务</t>
  </si>
  <si>
    <t xml:space="preserve">   2013701</t>
  </si>
  <si>
    <t xml:space="preserve">   2013750</t>
  </si>
  <si>
    <t xml:space="preserve">  20103</t>
  </si>
  <si>
    <t xml:space="preserve">  政府办公厅（室）及相关机构事务</t>
  </si>
  <si>
    <t xml:space="preserve">   2010301</t>
  </si>
  <si>
    <t xml:space="preserve">   2010308</t>
  </si>
  <si>
    <t xml:space="preserve">   信访事务</t>
  </si>
  <si>
    <t xml:space="preserve">   2010350</t>
  </si>
  <si>
    <t xml:space="preserve">   2010399</t>
  </si>
  <si>
    <t xml:space="preserve">   其他政府办公厅（室）及相关机构事务支出</t>
  </si>
  <si>
    <t xml:space="preserve">  20101</t>
  </si>
  <si>
    <t xml:space="preserve">  人大事务</t>
  </si>
  <si>
    <t xml:space="preserve">   2010101</t>
  </si>
  <si>
    <t xml:space="preserve">  20102</t>
  </si>
  <si>
    <t xml:space="preserve">  政协事务</t>
  </si>
  <si>
    <t xml:space="preserve">   2010201</t>
  </si>
  <si>
    <t xml:space="preserve">  20111</t>
  </si>
  <si>
    <t xml:space="preserve">  纪检监察事务</t>
  </si>
  <si>
    <t xml:space="preserve">   2011101</t>
  </si>
  <si>
    <t xml:space="preserve">  20132</t>
  </si>
  <si>
    <t xml:space="preserve">  组织事务</t>
  </si>
  <si>
    <t xml:space="preserve">   2013201</t>
  </si>
  <si>
    <t xml:space="preserve">  20133</t>
  </si>
  <si>
    <t xml:space="preserve">  宣传事务</t>
  </si>
  <si>
    <t xml:space="preserve">   2013301</t>
  </si>
  <si>
    <t xml:space="preserve">  20134</t>
  </si>
  <si>
    <t xml:space="preserve">  统战事务</t>
  </si>
  <si>
    <t xml:space="preserve">   2013401</t>
  </si>
  <si>
    <t xml:space="preserve">  20106</t>
  </si>
  <si>
    <t xml:space="preserve">  财政事务</t>
  </si>
  <si>
    <t xml:space="preserve">   2010601</t>
  </si>
  <si>
    <t xml:space="preserve">   2010699</t>
  </si>
  <si>
    <t xml:space="preserve">   其他财政事务支出</t>
  </si>
  <si>
    <t xml:space="preserve">  20108</t>
  </si>
  <si>
    <t xml:space="preserve">  审计事务</t>
  </si>
  <si>
    <t xml:space="preserve">   2010801</t>
  </si>
  <si>
    <t xml:space="preserve">  20123</t>
  </si>
  <si>
    <t xml:space="preserve">  民族事务</t>
  </si>
  <si>
    <t xml:space="preserve">   2012350</t>
  </si>
  <si>
    <t xml:space="preserve">  20128</t>
  </si>
  <si>
    <t xml:space="preserve">  民主党派及工商联事务</t>
  </si>
  <si>
    <t xml:space="preserve">   2012801</t>
  </si>
  <si>
    <t xml:space="preserve">   2012899</t>
  </si>
  <si>
    <t xml:space="preserve">   其他民主党派及工商联事务支出</t>
  </si>
  <si>
    <t xml:space="preserve">  20105</t>
  </si>
  <si>
    <t xml:space="preserve">  统计信息事务</t>
  </si>
  <si>
    <t xml:space="preserve">   2010501</t>
  </si>
  <si>
    <t xml:space="preserve">   2010502</t>
  </si>
  <si>
    <t xml:space="preserve">   一般行政管理事务</t>
  </si>
  <si>
    <t xml:space="preserve">   2010507</t>
  </si>
  <si>
    <t xml:space="preserve">   专项普查活动</t>
  </si>
  <si>
    <t xml:space="preserve">   2010599</t>
  </si>
  <si>
    <t xml:space="preserve">   其他统计信息事务支出</t>
  </si>
  <si>
    <t xml:space="preserve">   2010508</t>
  </si>
  <si>
    <t xml:space="preserve">   统计抽样调查</t>
  </si>
  <si>
    <t xml:space="preserve">  20129</t>
  </si>
  <si>
    <t xml:space="preserve">  群众团体事务</t>
  </si>
  <si>
    <t xml:space="preserve">   2012901</t>
  </si>
  <si>
    <t xml:space="preserve">   2012999</t>
  </si>
  <si>
    <t xml:space="preserve">   其他群众团体事务支出</t>
  </si>
  <si>
    <t xml:space="preserve">  20136</t>
  </si>
  <si>
    <t xml:space="preserve">  其他共产党事务支出</t>
  </si>
  <si>
    <t xml:space="preserve">   2013601</t>
  </si>
  <si>
    <t xml:space="preserve">  20138</t>
  </si>
  <si>
    <t xml:space="preserve">  市场监督管理事务</t>
  </si>
  <si>
    <t xml:space="preserve">   2013801</t>
  </si>
  <si>
    <t xml:space="preserve">   2013815</t>
  </si>
  <si>
    <t xml:space="preserve">   质量安全监管</t>
  </si>
  <si>
    <t xml:space="preserve">   2013804</t>
  </si>
  <si>
    <t xml:space="preserve">   市场主体管理</t>
  </si>
  <si>
    <t xml:space="preserve">   2013805</t>
  </si>
  <si>
    <t xml:space="preserve">   市场秩序执法</t>
  </si>
  <si>
    <t xml:space="preserve">   2013808</t>
  </si>
  <si>
    <t xml:space="preserve">   信息化建设</t>
  </si>
  <si>
    <t xml:space="preserve">   2013812</t>
  </si>
  <si>
    <t xml:space="preserve">   药品事务</t>
  </si>
  <si>
    <t xml:space="preserve">   2013816</t>
  </si>
  <si>
    <t xml:space="preserve">   食品安全监管</t>
  </si>
  <si>
    <t xml:space="preserve">   2013899</t>
  </si>
  <si>
    <t xml:space="preserve">   其他市场监督管理事务</t>
  </si>
  <si>
    <t xml:space="preserve">  20126</t>
  </si>
  <si>
    <t xml:space="preserve">  档案事务</t>
  </si>
  <si>
    <t xml:space="preserve">   2012601</t>
  </si>
  <si>
    <t xml:space="preserve">  20113</t>
  </si>
  <si>
    <t xml:space="preserve">  商贸事务</t>
  </si>
  <si>
    <t xml:space="preserve">   2011301</t>
  </si>
  <si>
    <t xml:space="preserve">   2011308</t>
  </si>
  <si>
    <t xml:space="preserve">   招商引资</t>
  </si>
  <si>
    <t xml:space="preserve">  20104</t>
  </si>
  <si>
    <t xml:space="preserve">  发展与改革事务</t>
  </si>
  <si>
    <t xml:space="preserve">   2010401</t>
  </si>
  <si>
    <t xml:space="preserve">  20107</t>
  </si>
  <si>
    <t xml:space="preserve">  税收事务</t>
  </si>
  <si>
    <t xml:space="preserve">   2010710</t>
  </si>
  <si>
    <t xml:space="preserve">   税收业务</t>
  </si>
  <si>
    <t xml:space="preserve">  20199</t>
  </si>
  <si>
    <t xml:space="preserve">  其他一般公共服务支出</t>
  </si>
  <si>
    <t xml:space="preserve">   2019999</t>
  </si>
  <si>
    <t xml:space="preserve">   其他一般公共服务支出</t>
  </si>
  <si>
    <t>208</t>
  </si>
  <si>
    <t>社会保障和就业支出</t>
  </si>
  <si>
    <t xml:space="preserve">  20805</t>
  </si>
  <si>
    <t xml:space="preserve">  行政事业单位养老支出</t>
  </si>
  <si>
    <t xml:space="preserve">   2080505</t>
  </si>
  <si>
    <t xml:space="preserve">   机关事业单位基本养老保险缴费支出</t>
  </si>
  <si>
    <t xml:space="preserve">   2080501</t>
  </si>
  <si>
    <t xml:space="preserve">   行政单位离退休</t>
  </si>
  <si>
    <t xml:space="preserve">   2080506</t>
  </si>
  <si>
    <t xml:space="preserve">   机关事业单位职业年金缴费支出</t>
  </si>
  <si>
    <t xml:space="preserve">   2080507</t>
  </si>
  <si>
    <t xml:space="preserve">   对机关事业单位基本养老保险基金的补助</t>
  </si>
  <si>
    <t xml:space="preserve">   2080599</t>
  </si>
  <si>
    <t xml:space="preserve">   其他行政事业单位养老支出</t>
  </si>
  <si>
    <t xml:space="preserve">  20827</t>
  </si>
  <si>
    <t xml:space="preserve">  财政对其他社会保险基金的补助</t>
  </si>
  <si>
    <t xml:space="preserve">   2082702</t>
  </si>
  <si>
    <t xml:space="preserve">   财政对工伤保险基金的补助</t>
  </si>
  <si>
    <t xml:space="preserve">   2082701</t>
  </si>
  <si>
    <t xml:space="preserve">   财政对失业保险基金的补助</t>
  </si>
  <si>
    <t xml:space="preserve">   2082799</t>
  </si>
  <si>
    <t xml:space="preserve">   其他财政对社会保险基金的补助</t>
  </si>
  <si>
    <t xml:space="preserve">  20801</t>
  </si>
  <si>
    <t xml:space="preserve">  人力资源和社会保障管理事务</t>
  </si>
  <si>
    <t xml:space="preserve">   2080101</t>
  </si>
  <si>
    <t xml:space="preserve">   2080199</t>
  </si>
  <si>
    <t xml:space="preserve">   其他人力资源和社会保障管理事务支出</t>
  </si>
  <si>
    <t xml:space="preserve">   2080112</t>
  </si>
  <si>
    <t xml:space="preserve">   劳动人事争议调解仲裁</t>
  </si>
  <si>
    <t xml:space="preserve">   2080105</t>
  </si>
  <si>
    <t xml:space="preserve">   劳动保障监察</t>
  </si>
  <si>
    <t xml:space="preserve">  20802</t>
  </si>
  <si>
    <t xml:space="preserve">  民政管理事务</t>
  </si>
  <si>
    <t xml:space="preserve">   2080201</t>
  </si>
  <si>
    <t xml:space="preserve">   2080207</t>
  </si>
  <si>
    <t xml:space="preserve">   行政区划和地名管理</t>
  </si>
  <si>
    <t xml:space="preserve">  20821</t>
  </si>
  <si>
    <t xml:space="preserve">  特困人员救助供养</t>
  </si>
  <si>
    <t xml:space="preserve">   2082102</t>
  </si>
  <si>
    <t xml:space="preserve">   农村特困人员救助供养支出</t>
  </si>
  <si>
    <t xml:space="preserve">  20899</t>
  </si>
  <si>
    <t xml:space="preserve">  其他社会保障和就业支出</t>
  </si>
  <si>
    <t xml:space="preserve">   2089999</t>
  </si>
  <si>
    <t xml:space="preserve">   其他社会保障和就业支出</t>
  </si>
  <si>
    <t xml:space="preserve">  20816</t>
  </si>
  <si>
    <t xml:space="preserve">  红十字事业</t>
  </si>
  <si>
    <t xml:space="preserve">   2081601</t>
  </si>
  <si>
    <t xml:space="preserve">   2081699</t>
  </si>
  <si>
    <t xml:space="preserve">   其他红十字事业支出</t>
  </si>
  <si>
    <t xml:space="preserve">  20811</t>
  </si>
  <si>
    <t xml:space="preserve">  残疾人事业</t>
  </si>
  <si>
    <t xml:space="preserve">   2081101</t>
  </si>
  <si>
    <t xml:space="preserve">   2081107</t>
  </si>
  <si>
    <t xml:space="preserve">   残疾人生活和护理补贴</t>
  </si>
  <si>
    <t xml:space="preserve">   2081106</t>
  </si>
  <si>
    <t xml:space="preserve">   残疾人体育</t>
  </si>
  <si>
    <t xml:space="preserve">   2081199</t>
  </si>
  <si>
    <t xml:space="preserve">   其他残疾人事业支出</t>
  </si>
  <si>
    <t xml:space="preserve">  20828</t>
  </si>
  <si>
    <t xml:space="preserve">  退役军人管理事务</t>
  </si>
  <si>
    <t xml:space="preserve">   2082801</t>
  </si>
  <si>
    <t xml:space="preserve">   2082899</t>
  </si>
  <si>
    <t xml:space="preserve">   其他退役军人事务管理支出</t>
  </si>
  <si>
    <t xml:space="preserve">  20807</t>
  </si>
  <si>
    <t xml:space="preserve">  就业补助</t>
  </si>
  <si>
    <t xml:space="preserve">   2080799</t>
  </si>
  <si>
    <t xml:space="preserve">   其他就业补助支出</t>
  </si>
  <si>
    <t xml:space="preserve">  20810</t>
  </si>
  <si>
    <t xml:space="preserve">  社会福利</t>
  </si>
  <si>
    <t xml:space="preserve">   2081002</t>
  </si>
  <si>
    <t xml:space="preserve">   老年福利</t>
  </si>
  <si>
    <t xml:space="preserve">   2081004</t>
  </si>
  <si>
    <t xml:space="preserve">   殡葬</t>
  </si>
  <si>
    <t xml:space="preserve">  20825</t>
  </si>
  <si>
    <t xml:space="preserve">  其他生活救助</t>
  </si>
  <si>
    <t xml:space="preserve">   2082502</t>
  </si>
  <si>
    <t xml:space="preserve">   其他农村生活救助</t>
  </si>
  <si>
    <t xml:space="preserve">  20808</t>
  </si>
  <si>
    <t xml:space="preserve">  抚恤</t>
  </si>
  <si>
    <t xml:space="preserve">   2080805</t>
  </si>
  <si>
    <t xml:space="preserve">   义务兵优待</t>
  </si>
  <si>
    <t xml:space="preserve">   2080899</t>
  </si>
  <si>
    <t xml:space="preserve">   其他优抚支出</t>
  </si>
  <si>
    <t xml:space="preserve">   2080801</t>
  </si>
  <si>
    <t xml:space="preserve">   死亡抚恤</t>
  </si>
  <si>
    <t xml:space="preserve">  20809</t>
  </si>
  <si>
    <t xml:space="preserve">  退役安置</t>
  </si>
  <si>
    <t xml:space="preserve">   2080904</t>
  </si>
  <si>
    <t xml:space="preserve">   退役士兵管理教育</t>
  </si>
  <si>
    <t xml:space="preserve">   2080905</t>
  </si>
  <si>
    <t xml:space="preserve">   军队转业干部安置</t>
  </si>
  <si>
    <t xml:space="preserve">   2080999</t>
  </si>
  <si>
    <t xml:space="preserve">   其他退役安置支出</t>
  </si>
  <si>
    <t xml:space="preserve">  20826</t>
  </si>
  <si>
    <t xml:space="preserve">  财政对基本养老保险基金的补助</t>
  </si>
  <si>
    <t xml:space="preserve">   2082602</t>
  </si>
  <si>
    <t xml:space="preserve">   财政对城乡居民基本养老保险基金的补助</t>
  </si>
  <si>
    <t xml:space="preserve">  20824</t>
  </si>
  <si>
    <t xml:space="preserve">  补充道路交通事故社会救助基金</t>
  </si>
  <si>
    <t xml:space="preserve">   2082402</t>
  </si>
  <si>
    <t xml:space="preserve">   交强险罚款收入补助基金支出</t>
  </si>
  <si>
    <t>210</t>
  </si>
  <si>
    <t>卫生健康支出</t>
  </si>
  <si>
    <t xml:space="preserve">  21011</t>
  </si>
  <si>
    <t xml:space="preserve">  行政事业单位医疗</t>
  </si>
  <si>
    <t xml:space="preserve">   2101101</t>
  </si>
  <si>
    <t xml:space="preserve">   行政单位医疗</t>
  </si>
  <si>
    <t xml:space="preserve">   2101102</t>
  </si>
  <si>
    <t xml:space="preserve">   事业单位医疗</t>
  </si>
  <si>
    <t xml:space="preserve">   2101199</t>
  </si>
  <si>
    <t xml:space="preserve">   其他行政事业单位医疗支出</t>
  </si>
  <si>
    <t xml:space="preserve">  21001</t>
  </si>
  <si>
    <t xml:space="preserve">  卫生健康管理事务</t>
  </si>
  <si>
    <t xml:space="preserve">   2100101</t>
  </si>
  <si>
    <t xml:space="preserve">   2100199</t>
  </si>
  <si>
    <t xml:space="preserve">   其他卫生健康管理事务支出</t>
  </si>
  <si>
    <t xml:space="preserve">  21004</t>
  </si>
  <si>
    <t xml:space="preserve">  公共卫生</t>
  </si>
  <si>
    <t xml:space="preserve">   2100402</t>
  </si>
  <si>
    <t xml:space="preserve">   卫生监督机构</t>
  </si>
  <si>
    <t xml:space="preserve">   2100403</t>
  </si>
  <si>
    <t xml:space="preserve">   妇幼保健机构</t>
  </si>
  <si>
    <t xml:space="preserve">   2100401</t>
  </si>
  <si>
    <t xml:space="preserve">   疾病预防控制机构</t>
  </si>
  <si>
    <t xml:space="preserve">   2100408</t>
  </si>
  <si>
    <t xml:space="preserve">   基本公共卫生服务</t>
  </si>
  <si>
    <t xml:space="preserve">   2100409</t>
  </si>
  <si>
    <t xml:space="preserve">   重大公共卫生服务</t>
  </si>
  <si>
    <t xml:space="preserve">   2100410</t>
  </si>
  <si>
    <t xml:space="preserve">   突发公共卫生事件应急处理</t>
  </si>
  <si>
    <t xml:space="preserve">   2100499</t>
  </si>
  <si>
    <t xml:space="preserve">   其他公共卫生支出</t>
  </si>
  <si>
    <t xml:space="preserve">  21014</t>
  </si>
  <si>
    <t xml:space="preserve">  优抚对象医疗</t>
  </si>
  <si>
    <t xml:space="preserve">   2101401</t>
  </si>
  <si>
    <t xml:space="preserve">   优抚对象医疗补助</t>
  </si>
  <si>
    <t xml:space="preserve">  21012</t>
  </si>
  <si>
    <t xml:space="preserve">  财政对基本医疗保险基金的补助</t>
  </si>
  <si>
    <t xml:space="preserve">   2101299</t>
  </si>
  <si>
    <t xml:space="preserve">   财政对其他基本医疗保险基金的补助</t>
  </si>
  <si>
    <t xml:space="preserve">   2101201</t>
  </si>
  <si>
    <t xml:space="preserve">   财政对职工基本医疗保险基金的补助</t>
  </si>
  <si>
    <t xml:space="preserve">   2101202</t>
  </si>
  <si>
    <t xml:space="preserve">   财政对城乡居民基本医疗保险基金的补助</t>
  </si>
  <si>
    <t xml:space="preserve">  21002</t>
  </si>
  <si>
    <t xml:space="preserve">  公立医院</t>
  </si>
  <si>
    <t xml:space="preserve">   2100201</t>
  </si>
  <si>
    <t xml:space="preserve">   综合医院</t>
  </si>
  <si>
    <t xml:space="preserve">   2100299</t>
  </si>
  <si>
    <t xml:space="preserve">   其他公立医院支出</t>
  </si>
  <si>
    <t xml:space="preserve">  21003</t>
  </si>
  <si>
    <t xml:space="preserve">  基层医疗卫生机构</t>
  </si>
  <si>
    <t xml:space="preserve">   2100302</t>
  </si>
  <si>
    <t xml:space="preserve">   乡镇卫生院</t>
  </si>
  <si>
    <t xml:space="preserve">   2100399</t>
  </si>
  <si>
    <t xml:space="preserve">   其他基层医疗卫生机构支出</t>
  </si>
  <si>
    <t xml:space="preserve">  21006</t>
  </si>
  <si>
    <t xml:space="preserve">  中医药</t>
  </si>
  <si>
    <t xml:space="preserve">   2100601</t>
  </si>
  <si>
    <t xml:space="preserve">   中医（民族医）药专项</t>
  </si>
  <si>
    <t xml:space="preserve">  21007</t>
  </si>
  <si>
    <t xml:space="preserve">  计划生育事务</t>
  </si>
  <si>
    <t xml:space="preserve">   2100717</t>
  </si>
  <si>
    <t xml:space="preserve">   计划生育服务</t>
  </si>
  <si>
    <t xml:space="preserve">   2100799</t>
  </si>
  <si>
    <t xml:space="preserve">   其他计划生育事务支出</t>
  </si>
  <si>
    <t xml:space="preserve">  21013</t>
  </si>
  <si>
    <t xml:space="preserve">  医疗救助</t>
  </si>
  <si>
    <t xml:space="preserve">   2101301</t>
  </si>
  <si>
    <t xml:space="preserve">   城乡医疗救助</t>
  </si>
  <si>
    <t xml:space="preserve">   2101399</t>
  </si>
  <si>
    <t xml:space="preserve">   其他医疗救助支出</t>
  </si>
  <si>
    <t xml:space="preserve">  21015</t>
  </si>
  <si>
    <t xml:space="preserve">  医疗保障管理事务</t>
  </si>
  <si>
    <t xml:space="preserve">   2101501</t>
  </si>
  <si>
    <t xml:space="preserve">   2101506</t>
  </si>
  <si>
    <t xml:space="preserve">   医疗保障经办事务</t>
  </si>
  <si>
    <t xml:space="preserve">   2101599</t>
  </si>
  <si>
    <t xml:space="preserve">   其他医疗保障管理事务支出</t>
  </si>
  <si>
    <t>221</t>
  </si>
  <si>
    <t>住房保障支出</t>
  </si>
  <si>
    <t xml:space="preserve">  22102</t>
  </si>
  <si>
    <t xml:space="preserve">  住房改革支出</t>
  </si>
  <si>
    <t xml:space="preserve">   2210201</t>
  </si>
  <si>
    <t xml:space="preserve">   住房公积金</t>
  </si>
  <si>
    <t xml:space="preserve">  22103</t>
  </si>
  <si>
    <t xml:space="preserve">  城乡社区住宅</t>
  </si>
  <si>
    <t xml:space="preserve">   2210399</t>
  </si>
  <si>
    <t xml:space="preserve">   其他城乡社区住宅支出</t>
  </si>
  <si>
    <t xml:space="preserve">  22101</t>
  </si>
  <si>
    <t xml:space="preserve">  保障性安居工程支出</t>
  </si>
  <si>
    <t xml:space="preserve">   2210105</t>
  </si>
  <si>
    <t xml:space="preserve">   农村危房改造</t>
  </si>
  <si>
    <t xml:space="preserve">   2210108</t>
  </si>
  <si>
    <t xml:space="preserve">   老旧小区改造</t>
  </si>
  <si>
    <t>204</t>
  </si>
  <si>
    <t>公共安全支出</t>
  </si>
  <si>
    <t xml:space="preserve">  20402</t>
  </si>
  <si>
    <t xml:space="preserve">  公安</t>
  </si>
  <si>
    <t xml:space="preserve">   2040201</t>
  </si>
  <si>
    <t xml:space="preserve">   2040202</t>
  </si>
  <si>
    <t xml:space="preserve">   2040220</t>
  </si>
  <si>
    <t xml:space="preserve">   执法办案</t>
  </si>
  <si>
    <t xml:space="preserve">  20406</t>
  </si>
  <si>
    <t xml:space="preserve">  司法</t>
  </si>
  <si>
    <t xml:space="preserve">   2040601</t>
  </si>
  <si>
    <t xml:space="preserve">   2040699</t>
  </si>
  <si>
    <t xml:space="preserve">   其他司法支出</t>
  </si>
  <si>
    <t xml:space="preserve">   2040604</t>
  </si>
  <si>
    <t xml:space="preserve">   基层司法业务</t>
  </si>
  <si>
    <t xml:space="preserve">  20499</t>
  </si>
  <si>
    <t xml:space="preserve">  其他公共安全支出</t>
  </si>
  <si>
    <t xml:space="preserve">   2049999</t>
  </si>
  <si>
    <t xml:space="preserve">   其他公共安全支出</t>
  </si>
  <si>
    <t xml:space="preserve">  20401</t>
  </si>
  <si>
    <t xml:space="preserve">  武装警察部队</t>
  </si>
  <si>
    <t xml:space="preserve">   2040101</t>
  </si>
  <si>
    <t xml:space="preserve">   武装警察部队</t>
  </si>
  <si>
    <t xml:space="preserve">  20408</t>
  </si>
  <si>
    <t xml:space="preserve">  强制隔离戒毒</t>
  </si>
  <si>
    <t xml:space="preserve">   2040899</t>
  </si>
  <si>
    <t xml:space="preserve">   其他强制隔离戒毒支出</t>
  </si>
  <si>
    <t>205</t>
  </si>
  <si>
    <t>教育支出</t>
  </si>
  <si>
    <t xml:space="preserve">  20508</t>
  </si>
  <si>
    <t xml:space="preserve">  进修及培训</t>
  </si>
  <si>
    <t xml:space="preserve">   2050802</t>
  </si>
  <si>
    <t xml:space="preserve">   干部教育</t>
  </si>
  <si>
    <t xml:space="preserve">   2050801</t>
  </si>
  <si>
    <t xml:space="preserve">   教师进修</t>
  </si>
  <si>
    <t xml:space="preserve">  20501</t>
  </si>
  <si>
    <t xml:space="preserve">  教育管理事务</t>
  </si>
  <si>
    <t xml:space="preserve">   2050101</t>
  </si>
  <si>
    <t xml:space="preserve">   2050199</t>
  </si>
  <si>
    <t xml:space="preserve">   其他教育管理事务支出</t>
  </si>
  <si>
    <t xml:space="preserve">  20502</t>
  </si>
  <si>
    <t xml:space="preserve">  普通教育</t>
  </si>
  <si>
    <t xml:space="preserve">   2050204</t>
  </si>
  <si>
    <t xml:space="preserve">   高中教育</t>
  </si>
  <si>
    <t xml:space="preserve">   2050201</t>
  </si>
  <si>
    <t xml:space="preserve">   学前教育</t>
  </si>
  <si>
    <t xml:space="preserve">   2050202</t>
  </si>
  <si>
    <t xml:space="preserve">   小学教育</t>
  </si>
  <si>
    <t xml:space="preserve">   2050203</t>
  </si>
  <si>
    <t xml:space="preserve">   初中教育</t>
  </si>
  <si>
    <t xml:space="preserve">   2050299</t>
  </si>
  <si>
    <t xml:space="preserve">   其他普通教育支出</t>
  </si>
  <si>
    <t xml:space="preserve">   2050205</t>
  </si>
  <si>
    <t xml:space="preserve">   高等教育</t>
  </si>
  <si>
    <t xml:space="preserve">  20503</t>
  </si>
  <si>
    <t xml:space="preserve">  职业教育</t>
  </si>
  <si>
    <t xml:space="preserve">   2050302</t>
  </si>
  <si>
    <t xml:space="preserve">   中等职业教育</t>
  </si>
  <si>
    <t xml:space="preserve">  20507</t>
  </si>
  <si>
    <t xml:space="preserve">  特殊教育</t>
  </si>
  <si>
    <t xml:space="preserve">   2050701</t>
  </si>
  <si>
    <t xml:space="preserve">   特殊学校教育</t>
  </si>
  <si>
    <t xml:space="preserve">  20509</t>
  </si>
  <si>
    <t xml:space="preserve">  教育费附加安排的支出</t>
  </si>
  <si>
    <t xml:space="preserve">   2050999</t>
  </si>
  <si>
    <t xml:space="preserve">   其他教育费附加安排的支出</t>
  </si>
  <si>
    <t xml:space="preserve">  20599</t>
  </si>
  <si>
    <t xml:space="preserve">  其他教育支出</t>
  </si>
  <si>
    <t xml:space="preserve">   2059999</t>
  </si>
  <si>
    <t xml:space="preserve">   其他教育支出</t>
  </si>
  <si>
    <t>207</t>
  </si>
  <si>
    <t>文化旅游体育与传媒支出</t>
  </si>
  <si>
    <t xml:space="preserve">  20701</t>
  </si>
  <si>
    <t xml:space="preserve">  文化和旅游</t>
  </si>
  <si>
    <t xml:space="preserve">   2070101</t>
  </si>
  <si>
    <t xml:space="preserve">   2070104</t>
  </si>
  <si>
    <t xml:space="preserve">   图书馆</t>
  </si>
  <si>
    <t xml:space="preserve">   2070105</t>
  </si>
  <si>
    <t xml:space="preserve">   文化展示及纪念机构</t>
  </si>
  <si>
    <t xml:space="preserve">   2070109</t>
  </si>
  <si>
    <t xml:space="preserve">   群众文化</t>
  </si>
  <si>
    <t xml:space="preserve">   2070112</t>
  </si>
  <si>
    <t xml:space="preserve">   文化和旅游市场管理</t>
  </si>
  <si>
    <t xml:space="preserve">   2070199</t>
  </si>
  <si>
    <t xml:space="preserve">   其他文化和旅游支出</t>
  </si>
  <si>
    <t xml:space="preserve">  20703</t>
  </si>
  <si>
    <t xml:space="preserve">  体育</t>
  </si>
  <si>
    <t xml:space="preserve">   2070301</t>
  </si>
  <si>
    <t xml:space="preserve">  20708</t>
  </si>
  <si>
    <t xml:space="preserve">  广播电视</t>
  </si>
  <si>
    <t xml:space="preserve">   2070801</t>
  </si>
  <si>
    <t xml:space="preserve">   2070899</t>
  </si>
  <si>
    <t xml:space="preserve">   其他广播电视支出</t>
  </si>
  <si>
    <t xml:space="preserve">  20702</t>
  </si>
  <si>
    <t xml:space="preserve">  文物</t>
  </si>
  <si>
    <t xml:space="preserve">   2070204</t>
  </si>
  <si>
    <t xml:space="preserve">   文物保护</t>
  </si>
  <si>
    <t xml:space="preserve">  20799</t>
  </si>
  <si>
    <t xml:space="preserve">  其他文化旅游体育与传媒支出</t>
  </si>
  <si>
    <t xml:space="preserve">   2079999</t>
  </si>
  <si>
    <t xml:space="preserve">   其他文化旅游体育与传媒支出</t>
  </si>
  <si>
    <t>206</t>
  </si>
  <si>
    <t>科学技术支出</t>
  </si>
  <si>
    <t xml:space="preserve">  20601</t>
  </si>
  <si>
    <t xml:space="preserve">  科学技术管理事务</t>
  </si>
  <si>
    <t xml:space="preserve">   2060199</t>
  </si>
  <si>
    <t xml:space="preserve">   其他科学技术管理事务支出</t>
  </si>
  <si>
    <t xml:space="preserve">   2060101</t>
  </si>
  <si>
    <t xml:space="preserve">  20604</t>
  </si>
  <si>
    <t xml:space="preserve">  技术研究与开发</t>
  </si>
  <si>
    <t xml:space="preserve">   2060404</t>
  </si>
  <si>
    <t xml:space="preserve">   科技成果转化与扩散</t>
  </si>
  <si>
    <t xml:space="preserve">   2060499</t>
  </si>
  <si>
    <t xml:space="preserve">   其他技术研究与开发支出</t>
  </si>
  <si>
    <t xml:space="preserve">  20605</t>
  </si>
  <si>
    <t xml:space="preserve">  科技条件与服务</t>
  </si>
  <si>
    <t xml:space="preserve">   2060599</t>
  </si>
  <si>
    <t xml:space="preserve">   其他科技条件与服务支出</t>
  </si>
  <si>
    <t xml:space="preserve">  20699</t>
  </si>
  <si>
    <t xml:space="preserve">  其他科学技术支出</t>
  </si>
  <si>
    <t xml:space="preserve">   2069999</t>
  </si>
  <si>
    <t xml:space="preserve">   其他科学技术支出</t>
  </si>
  <si>
    <t>213</t>
  </si>
  <si>
    <t>农林水支出</t>
  </si>
  <si>
    <t xml:space="preserve">  21301</t>
  </si>
  <si>
    <t xml:space="preserve">  农业农村</t>
  </si>
  <si>
    <t xml:space="preserve">   2130101</t>
  </si>
  <si>
    <t xml:space="preserve">   2130104</t>
  </si>
  <si>
    <t xml:space="preserve">   2130106</t>
  </si>
  <si>
    <t xml:space="preserve">   科技转化与推广服务</t>
  </si>
  <si>
    <t xml:space="preserve">   2130108</t>
  </si>
  <si>
    <t xml:space="preserve">   病虫害控制</t>
  </si>
  <si>
    <t xml:space="preserve">   2130111</t>
  </si>
  <si>
    <t xml:space="preserve">   统计监测与信息服务</t>
  </si>
  <si>
    <t xml:space="preserve">   2130119</t>
  </si>
  <si>
    <t xml:space="preserve">   防灾救灾</t>
  </si>
  <si>
    <t xml:space="preserve">   2130121</t>
  </si>
  <si>
    <t xml:space="preserve">   农业结构调整补贴</t>
  </si>
  <si>
    <t xml:space="preserve">   2130122</t>
  </si>
  <si>
    <t xml:space="preserve">   农业生产发展</t>
  </si>
  <si>
    <t xml:space="preserve">   2130124</t>
  </si>
  <si>
    <t xml:space="preserve">   农村合作经济</t>
  </si>
  <si>
    <t xml:space="preserve">   2130126</t>
  </si>
  <si>
    <t xml:space="preserve">   农村社会事业</t>
  </si>
  <si>
    <t xml:space="preserve">   2130135</t>
  </si>
  <si>
    <t xml:space="preserve">   农业资源保护修复与利用</t>
  </si>
  <si>
    <t xml:space="preserve">   2130153</t>
  </si>
  <si>
    <t xml:space="preserve">   农田建设</t>
  </si>
  <si>
    <t xml:space="preserve">   2130199</t>
  </si>
  <si>
    <t xml:space="preserve">   其他农业农村支出</t>
  </si>
  <si>
    <t xml:space="preserve">   2130109</t>
  </si>
  <si>
    <t xml:space="preserve">   农产品质量安全</t>
  </si>
  <si>
    <t xml:space="preserve">   2130148</t>
  </si>
  <si>
    <t xml:space="preserve">   渔业发展</t>
  </si>
  <si>
    <t xml:space="preserve">   2130110</t>
  </si>
  <si>
    <t xml:space="preserve">   执法监管</t>
  </si>
  <si>
    <t xml:space="preserve">  21303</t>
  </si>
  <si>
    <t xml:space="preserve">  水利</t>
  </si>
  <si>
    <t xml:space="preserve">   2130301</t>
  </si>
  <si>
    <t xml:space="preserve">   2130310</t>
  </si>
  <si>
    <t xml:space="preserve">   水土保持</t>
  </si>
  <si>
    <t xml:space="preserve">   2130306</t>
  </si>
  <si>
    <t xml:space="preserve">   水利工程运行与维护</t>
  </si>
  <si>
    <t xml:space="preserve">   2130305</t>
  </si>
  <si>
    <t xml:space="preserve">   水利工程建设</t>
  </si>
  <si>
    <t xml:space="preserve">   2130311</t>
  </si>
  <si>
    <t xml:space="preserve">   水资源节约管理与保护</t>
  </si>
  <si>
    <t xml:space="preserve">   2130314</t>
  </si>
  <si>
    <t xml:space="preserve">   防汛</t>
  </si>
  <si>
    <t xml:space="preserve">   2130315</t>
  </si>
  <si>
    <t xml:space="preserve">   抗旱</t>
  </si>
  <si>
    <t xml:space="preserve">   2130319</t>
  </si>
  <si>
    <t xml:space="preserve">   江河湖库水系综合整治</t>
  </si>
  <si>
    <t xml:space="preserve">   2130335</t>
  </si>
  <si>
    <t xml:space="preserve">   农村供水</t>
  </si>
  <si>
    <t xml:space="preserve">   2130399</t>
  </si>
  <si>
    <t xml:space="preserve">   其他水利支出</t>
  </si>
  <si>
    <t xml:space="preserve">   2130321</t>
  </si>
  <si>
    <t xml:space="preserve">   大中型水库移民后期扶持专项支出</t>
  </si>
  <si>
    <t xml:space="preserve">   2130316</t>
  </si>
  <si>
    <t xml:space="preserve">   农村水利</t>
  </si>
  <si>
    <t xml:space="preserve">  21302</t>
  </si>
  <si>
    <t xml:space="preserve">  林业和草原</t>
  </si>
  <si>
    <t xml:space="preserve">   2130201</t>
  </si>
  <si>
    <t xml:space="preserve">   2130204</t>
  </si>
  <si>
    <t xml:space="preserve">   事业机构</t>
  </si>
  <si>
    <t xml:space="preserve">   2130205</t>
  </si>
  <si>
    <t xml:space="preserve">   森林资源培育</t>
  </si>
  <si>
    <t xml:space="preserve">   2130207</t>
  </si>
  <si>
    <t xml:space="preserve">   森林资源管理</t>
  </si>
  <si>
    <t xml:space="preserve">   2130234</t>
  </si>
  <si>
    <t xml:space="preserve">   林业草原防灾减灾</t>
  </si>
  <si>
    <t xml:space="preserve">   2130299</t>
  </si>
  <si>
    <t xml:space="preserve">   其他林业和草原支出</t>
  </si>
  <si>
    <t xml:space="preserve">   2130206</t>
  </si>
  <si>
    <t xml:space="preserve">   技术推广与转化</t>
  </si>
  <si>
    <t xml:space="preserve">  21305</t>
  </si>
  <si>
    <t xml:space="preserve">  巩固脱贫衔接乡村振兴</t>
  </si>
  <si>
    <t xml:space="preserve">   2130501</t>
  </si>
  <si>
    <t xml:space="preserve">   2130599</t>
  </si>
  <si>
    <t xml:space="preserve">   其他巩固脱贫攻坚成果衔接乡村振兴支出</t>
  </si>
  <si>
    <t xml:space="preserve">  21307</t>
  </si>
  <si>
    <t xml:space="preserve">  农村综合改革</t>
  </si>
  <si>
    <t xml:space="preserve">   2130706</t>
  </si>
  <si>
    <t xml:space="preserve">   对村集体经济组织的补助</t>
  </si>
  <si>
    <t xml:space="preserve">   2130701</t>
  </si>
  <si>
    <t xml:space="preserve">   对村级公益事业建设的补助</t>
  </si>
  <si>
    <t xml:space="preserve">   2130705</t>
  </si>
  <si>
    <t xml:space="preserve">   对村民委员会和村党支部的补助</t>
  </si>
  <si>
    <t xml:space="preserve">   2130799</t>
  </si>
  <si>
    <t xml:space="preserve">   其他农村综合改革支出</t>
  </si>
  <si>
    <t xml:space="preserve">  21309</t>
  </si>
  <si>
    <t xml:space="preserve">  目标价格补贴</t>
  </si>
  <si>
    <t xml:space="preserve">   2130901</t>
  </si>
  <si>
    <t xml:space="preserve">   棉花目标价格补贴</t>
  </si>
  <si>
    <t xml:space="preserve">   2130999</t>
  </si>
  <si>
    <t xml:space="preserve">   其他目标价格补贴</t>
  </si>
  <si>
    <t xml:space="preserve">  21399</t>
  </si>
  <si>
    <t xml:space="preserve">  其他农林水支出</t>
  </si>
  <si>
    <t xml:space="preserve">   2139999</t>
  </si>
  <si>
    <t xml:space="preserve">   其他农林水支出</t>
  </si>
  <si>
    <t xml:space="preserve">  21308</t>
  </si>
  <si>
    <t xml:space="preserve">  普惠金融发展支出</t>
  </si>
  <si>
    <t xml:space="preserve">   2130801</t>
  </si>
  <si>
    <t xml:space="preserve">   支持农村金融机构</t>
  </si>
  <si>
    <t xml:space="preserve">   2130803</t>
  </si>
  <si>
    <t xml:space="preserve">   农业保险保费补贴</t>
  </si>
  <si>
    <t xml:space="preserve">   2130804</t>
  </si>
  <si>
    <t xml:space="preserve">   创业担保贷款贴息及奖补</t>
  </si>
  <si>
    <t>215</t>
  </si>
  <si>
    <t>资源勘探工业信息等支出</t>
  </si>
  <si>
    <t xml:space="preserve">  21505</t>
  </si>
  <si>
    <t xml:space="preserve">  工业和信息产业监管</t>
  </si>
  <si>
    <t xml:space="preserve">   2150501</t>
  </si>
  <si>
    <t xml:space="preserve">  21503</t>
  </si>
  <si>
    <t xml:space="preserve">  建筑业</t>
  </si>
  <si>
    <t xml:space="preserve">   2150399</t>
  </si>
  <si>
    <t xml:space="preserve">   其他建筑业支出</t>
  </si>
  <si>
    <t xml:space="preserve">  21502</t>
  </si>
  <si>
    <t xml:space="preserve">  制造业</t>
  </si>
  <si>
    <t xml:space="preserve">   2150299</t>
  </si>
  <si>
    <t xml:space="preserve">   其他制造业支出</t>
  </si>
  <si>
    <t xml:space="preserve">  21508</t>
  </si>
  <si>
    <t xml:space="preserve">  支持中小企业发展和管理支出</t>
  </si>
  <si>
    <t xml:space="preserve">   2150805</t>
  </si>
  <si>
    <t xml:space="preserve">   中小企业发展专项</t>
  </si>
  <si>
    <t>224</t>
  </si>
  <si>
    <t>灾害防治及应急管理支出</t>
  </si>
  <si>
    <t xml:space="preserve">  22401</t>
  </si>
  <si>
    <t xml:space="preserve">  应急管理事务</t>
  </si>
  <si>
    <t xml:space="preserve">   2240101</t>
  </si>
  <si>
    <t xml:space="preserve">   2240108</t>
  </si>
  <si>
    <t xml:space="preserve">   应急救援</t>
  </si>
  <si>
    <t xml:space="preserve">   2240199</t>
  </si>
  <si>
    <t xml:space="preserve">   其他应急管理支出</t>
  </si>
  <si>
    <t xml:space="preserve">  22406</t>
  </si>
  <si>
    <t xml:space="preserve">  自然灾害防治</t>
  </si>
  <si>
    <t xml:space="preserve">   2240602</t>
  </si>
  <si>
    <t xml:space="preserve">   森林草原防灾减灾</t>
  </si>
  <si>
    <t xml:space="preserve">   2240699</t>
  </si>
  <si>
    <t xml:space="preserve">   其他自然灾害防治支出</t>
  </si>
  <si>
    <t xml:space="preserve">   2240601</t>
  </si>
  <si>
    <t xml:space="preserve">   地质灾害防治</t>
  </si>
  <si>
    <t xml:space="preserve">  22407</t>
  </si>
  <si>
    <t xml:space="preserve">  自然灾害救灾及恢复重建支出</t>
  </si>
  <si>
    <t xml:space="preserve">   2240703</t>
  </si>
  <si>
    <t xml:space="preserve">   自然灾害救灾补助</t>
  </si>
  <si>
    <t xml:space="preserve">  22499</t>
  </si>
  <si>
    <t xml:space="preserve">  其他灾害防治及应急管理支出</t>
  </si>
  <si>
    <t xml:space="preserve">   2249999</t>
  </si>
  <si>
    <t xml:space="preserve">   其他灾害防治及应急管理支出</t>
  </si>
  <si>
    <t xml:space="preserve">  22402</t>
  </si>
  <si>
    <t xml:space="preserve">  消防救援事务</t>
  </si>
  <si>
    <t xml:space="preserve">   2240204</t>
  </si>
  <si>
    <t xml:space="preserve">   消防应急救援</t>
  </si>
  <si>
    <t>212</t>
  </si>
  <si>
    <t>城乡社区支出</t>
  </si>
  <si>
    <t xml:space="preserve">  21201</t>
  </si>
  <si>
    <t xml:space="preserve">  城乡社区管理事务</t>
  </si>
  <si>
    <t xml:space="preserve">   2120199</t>
  </si>
  <si>
    <t xml:space="preserve">   其他城乡社区管理事务支出</t>
  </si>
  <si>
    <t xml:space="preserve">   2120101</t>
  </si>
  <si>
    <t xml:space="preserve">   2120107</t>
  </si>
  <si>
    <t xml:space="preserve">   市政公用行业市场监管</t>
  </si>
  <si>
    <t xml:space="preserve">   2120104</t>
  </si>
  <si>
    <t xml:space="preserve">   城管执法</t>
  </si>
  <si>
    <t xml:space="preserve">  21206</t>
  </si>
  <si>
    <t xml:space="preserve">  建设市场管理与监督</t>
  </si>
  <si>
    <t xml:space="preserve">   2120601</t>
  </si>
  <si>
    <t xml:space="preserve">   建设市场管理与监督</t>
  </si>
  <si>
    <t xml:space="preserve">  21202</t>
  </si>
  <si>
    <t xml:space="preserve">  城乡社区规划与管理</t>
  </si>
  <si>
    <t xml:space="preserve">   2120201</t>
  </si>
  <si>
    <t xml:space="preserve">   城乡社区规划与管理</t>
  </si>
  <si>
    <t xml:space="preserve">  21205</t>
  </si>
  <si>
    <t xml:space="preserve">  城乡社区环境卫生</t>
  </si>
  <si>
    <t xml:space="preserve">   2120501</t>
  </si>
  <si>
    <t xml:space="preserve">   城乡社区环境卫生</t>
  </si>
  <si>
    <t xml:space="preserve">  21299</t>
  </si>
  <si>
    <t xml:space="preserve">  其他城乡社区支出</t>
  </si>
  <si>
    <t xml:space="preserve">   2129999</t>
  </si>
  <si>
    <t xml:space="preserve">   其他城乡社区支出</t>
  </si>
  <si>
    <t>220</t>
  </si>
  <si>
    <t>自然资源海洋气象等支出</t>
  </si>
  <si>
    <t xml:space="preserve">  22001</t>
  </si>
  <si>
    <t xml:space="preserve">  自然资源事务</t>
  </si>
  <si>
    <t xml:space="preserve">   2200101</t>
  </si>
  <si>
    <t xml:space="preserve">   2200150</t>
  </si>
  <si>
    <t xml:space="preserve">   2200106</t>
  </si>
  <si>
    <t xml:space="preserve">   自然资源利用与保护</t>
  </si>
  <si>
    <t xml:space="preserve">  22005</t>
  </si>
  <si>
    <t xml:space="preserve">  气象事务</t>
  </si>
  <si>
    <t xml:space="preserve">   2200509</t>
  </si>
  <si>
    <t xml:space="preserve">   气象服务</t>
  </si>
  <si>
    <t>216</t>
  </si>
  <si>
    <t>商业服务业等支出</t>
  </si>
  <si>
    <t xml:space="preserve">  21602</t>
  </si>
  <si>
    <t xml:space="preserve">  商业流通事务</t>
  </si>
  <si>
    <t xml:space="preserve">   2160201</t>
  </si>
  <si>
    <t xml:space="preserve">   2160299</t>
  </si>
  <si>
    <t xml:space="preserve">   其他商业流通事务支出</t>
  </si>
  <si>
    <t xml:space="preserve">  21606</t>
  </si>
  <si>
    <t xml:space="preserve">  涉外发展服务支出</t>
  </si>
  <si>
    <t xml:space="preserve">   2160699</t>
  </si>
  <si>
    <t xml:space="preserve">   其他涉外发展服务支出</t>
  </si>
  <si>
    <t>214</t>
  </si>
  <si>
    <t>交通运输支出</t>
  </si>
  <si>
    <t xml:space="preserve">  21401</t>
  </si>
  <si>
    <t xml:space="preserve">  公路水路运输</t>
  </si>
  <si>
    <t xml:space="preserve">   2140101</t>
  </si>
  <si>
    <t xml:space="preserve">   2140112</t>
  </si>
  <si>
    <t xml:space="preserve">   公路运输管理</t>
  </si>
  <si>
    <t xml:space="preserve">   2140106</t>
  </si>
  <si>
    <t xml:space="preserve">   公路养护</t>
  </si>
  <si>
    <t xml:space="preserve">   2140136</t>
  </si>
  <si>
    <t xml:space="preserve">   水路运输管理支出</t>
  </si>
  <si>
    <t xml:space="preserve">   2140199</t>
  </si>
  <si>
    <t xml:space="preserve">   其他公路水路运输支出</t>
  </si>
  <si>
    <t xml:space="preserve">  21406</t>
  </si>
  <si>
    <t xml:space="preserve">  车辆购置税支出</t>
  </si>
  <si>
    <t xml:space="preserve">   2140601</t>
  </si>
  <si>
    <t xml:space="preserve">   车辆购置税用于公路等基础设施建设支出</t>
  </si>
  <si>
    <t xml:space="preserve">   2140699</t>
  </si>
  <si>
    <t xml:space="preserve">   车辆购置税其他支出</t>
  </si>
  <si>
    <t xml:space="preserve">  21499</t>
  </si>
  <si>
    <t xml:space="preserve">  其他交通运输支出</t>
  </si>
  <si>
    <t xml:space="preserve">   2149999</t>
  </si>
  <si>
    <t xml:space="preserve">   其他交通运输支出</t>
  </si>
  <si>
    <t>222</t>
  </si>
  <si>
    <t>粮油物资储备支出</t>
  </si>
  <si>
    <t xml:space="preserve">  22201</t>
  </si>
  <si>
    <t xml:space="preserve">  粮油物资事务</t>
  </si>
  <si>
    <t xml:space="preserve">   2220199</t>
  </si>
  <si>
    <t xml:space="preserve">   其他粮油物资事务支出</t>
  </si>
  <si>
    <t xml:space="preserve">   2220115</t>
  </si>
  <si>
    <t xml:space="preserve">   粮食风险基金</t>
  </si>
  <si>
    <t xml:space="preserve">  22204</t>
  </si>
  <si>
    <t xml:space="preserve">  粮油储备</t>
  </si>
  <si>
    <t xml:space="preserve">   2220499</t>
  </si>
  <si>
    <t xml:space="preserve">   其他粮油储备支出</t>
  </si>
  <si>
    <t>211</t>
  </si>
  <si>
    <t>节能环保支出</t>
  </si>
  <si>
    <t xml:space="preserve">  21105</t>
  </si>
  <si>
    <t xml:space="preserve">  天然林保护</t>
  </si>
  <si>
    <t xml:space="preserve">   2110507</t>
  </si>
  <si>
    <t xml:space="preserve">   停伐补助</t>
  </si>
  <si>
    <t xml:space="preserve">  21101</t>
  </si>
  <si>
    <t xml:space="preserve">  环境保护管理事务</t>
  </si>
  <si>
    <t xml:space="preserve">   2110101</t>
  </si>
  <si>
    <t xml:space="preserve">  21103</t>
  </si>
  <si>
    <t xml:space="preserve">  污染防治</t>
  </si>
  <si>
    <t xml:space="preserve">   2110301</t>
  </si>
  <si>
    <t xml:space="preserve">   大气</t>
  </si>
  <si>
    <t xml:space="preserve">   2110302</t>
  </si>
  <si>
    <t xml:space="preserve">   水体</t>
  </si>
  <si>
    <t xml:space="preserve">   2110307</t>
  </si>
  <si>
    <t xml:space="preserve">   土壤</t>
  </si>
  <si>
    <t xml:space="preserve">  21104</t>
  </si>
  <si>
    <t xml:space="preserve">  自然生态保护</t>
  </si>
  <si>
    <t xml:space="preserve">   2110499</t>
  </si>
  <si>
    <t xml:space="preserve">   其他自然生态保护支出</t>
  </si>
  <si>
    <t>预备费</t>
    <phoneticPr fontId="2" type="noConversion"/>
  </si>
  <si>
    <t>229</t>
  </si>
  <si>
    <t>其他支出</t>
  </si>
  <si>
    <t xml:space="preserve">  22999</t>
  </si>
  <si>
    <t xml:space="preserve">  其他支出</t>
  </si>
  <si>
    <t xml:space="preserve">   2299999</t>
  </si>
  <si>
    <t xml:space="preserve">   其他支出</t>
  </si>
  <si>
    <t>232</t>
  </si>
  <si>
    <t>债务付息支出</t>
  </si>
  <si>
    <t xml:space="preserve">  23203</t>
  </si>
  <si>
    <t xml:space="preserve">  地方政府一般债务付息支出</t>
  </si>
  <si>
    <t xml:space="preserve">   2320399</t>
  </si>
  <si>
    <t xml:space="preserve">   地方政府其他一般债务付息支出</t>
  </si>
  <si>
    <t xml:space="preserve">   2320301</t>
  </si>
  <si>
    <t xml:space="preserve">   地方政府一般债券付息支出</t>
  </si>
  <si>
    <t xml:space="preserve">   2320303</t>
  </si>
  <si>
    <t xml:space="preserve">   地方政府向国际组织借款付息支出</t>
  </si>
  <si>
    <t>217</t>
  </si>
  <si>
    <t>金融支出</t>
  </si>
  <si>
    <t xml:space="preserve">  21703</t>
  </si>
  <si>
    <t xml:space="preserve">  金融发展支出</t>
  </si>
  <si>
    <t xml:space="preserve">   2170399</t>
  </si>
  <si>
    <t xml:space="preserve">   其他金融发展支出</t>
  </si>
  <si>
    <t>231</t>
  </si>
  <si>
    <t>债务还本支出</t>
  </si>
  <si>
    <t xml:space="preserve">  23103</t>
  </si>
  <si>
    <t xml:space="preserve">  地方政府一般债务还本支出</t>
  </si>
  <si>
    <t xml:space="preserve">   2310301</t>
  </si>
  <si>
    <t xml:space="preserve">   地方政府一般债券还本支出</t>
  </si>
  <si>
    <t xml:space="preserve">   2310303</t>
  </si>
  <si>
    <t xml:space="preserve">   地方政府向国际组织借款还本支出</t>
  </si>
  <si>
    <t>合计：</t>
  </si>
  <si>
    <t>一般公共预算本级支出表（按经济科目分类）（表三）</t>
    <phoneticPr fontId="2" type="noConversion"/>
  </si>
  <si>
    <t>科目编码</t>
    <phoneticPr fontId="2" type="noConversion"/>
  </si>
  <si>
    <t>预算数</t>
    <phoneticPr fontId="2" type="noConversion"/>
  </si>
  <si>
    <t>类</t>
    <phoneticPr fontId="2" type="noConversion"/>
  </si>
  <si>
    <t>款</t>
    <phoneticPr fontId="2" type="noConversion"/>
  </si>
  <si>
    <t>01</t>
    <phoneticPr fontId="2" type="noConversion"/>
  </si>
  <si>
    <t>基本工资</t>
    <phoneticPr fontId="58" type="noConversion"/>
  </si>
  <si>
    <t>02</t>
    <phoneticPr fontId="2" type="noConversion"/>
  </si>
  <si>
    <t>津贴补贴</t>
    <phoneticPr fontId="58" type="noConversion"/>
  </si>
  <si>
    <t>03</t>
    <phoneticPr fontId="2" type="noConversion"/>
  </si>
  <si>
    <t>06</t>
    <phoneticPr fontId="2" type="noConversion"/>
  </si>
  <si>
    <t>08</t>
    <phoneticPr fontId="2" type="noConversion"/>
  </si>
  <si>
    <t>09</t>
    <phoneticPr fontId="2" type="noConversion"/>
  </si>
  <si>
    <t>职工基本医疗保险缴费</t>
  </si>
  <si>
    <t>其他社会保障缴费</t>
    <phoneticPr fontId="58" type="noConversion"/>
  </si>
  <si>
    <t>其他工资福利支出</t>
  </si>
  <si>
    <t>办公费</t>
  </si>
  <si>
    <t>印刷费</t>
  </si>
  <si>
    <t>咨询费</t>
  </si>
  <si>
    <t>04</t>
    <phoneticPr fontId="2" type="noConversion"/>
  </si>
  <si>
    <t>手续费</t>
  </si>
  <si>
    <t>05</t>
    <phoneticPr fontId="2" type="noConversion"/>
  </si>
  <si>
    <t>水费</t>
  </si>
  <si>
    <t>电费</t>
  </si>
  <si>
    <t>07</t>
    <phoneticPr fontId="2" type="noConversion"/>
  </si>
  <si>
    <t>邮电费</t>
  </si>
  <si>
    <t>取暖费</t>
  </si>
  <si>
    <t>物业管理费</t>
  </si>
  <si>
    <t>11</t>
    <phoneticPr fontId="2" type="noConversion"/>
  </si>
  <si>
    <t>差旅费</t>
  </si>
  <si>
    <t>12</t>
    <phoneticPr fontId="2" type="noConversion"/>
  </si>
  <si>
    <t>因公出国（境）费用</t>
  </si>
  <si>
    <t>13</t>
    <phoneticPr fontId="2" type="noConversion"/>
  </si>
  <si>
    <t>维修（护）费</t>
  </si>
  <si>
    <t>14</t>
    <phoneticPr fontId="2" type="noConversion"/>
  </si>
  <si>
    <t>租赁费</t>
  </si>
  <si>
    <t>15</t>
    <phoneticPr fontId="2" type="noConversion"/>
  </si>
  <si>
    <t>会议费</t>
  </si>
  <si>
    <t>16</t>
    <phoneticPr fontId="2" type="noConversion"/>
  </si>
  <si>
    <t>培训费</t>
  </si>
  <si>
    <t>17</t>
    <phoneticPr fontId="2" type="noConversion"/>
  </si>
  <si>
    <t>公务接待费</t>
  </si>
  <si>
    <t>18</t>
    <phoneticPr fontId="2" type="noConversion"/>
  </si>
  <si>
    <t>专用材料费</t>
  </si>
  <si>
    <t>24</t>
    <phoneticPr fontId="2" type="noConversion"/>
  </si>
  <si>
    <t>被装购置费</t>
  </si>
  <si>
    <t>25</t>
    <phoneticPr fontId="2" type="noConversion"/>
  </si>
  <si>
    <t>专用燃料费</t>
  </si>
  <si>
    <t>26</t>
    <phoneticPr fontId="2" type="noConversion"/>
  </si>
  <si>
    <t>劳务费</t>
  </si>
  <si>
    <t>27</t>
    <phoneticPr fontId="2" type="noConversion"/>
  </si>
  <si>
    <t>委托业务费</t>
  </si>
  <si>
    <t>28</t>
    <phoneticPr fontId="2" type="noConversion"/>
  </si>
  <si>
    <t>工会经费</t>
  </si>
  <si>
    <t>29</t>
    <phoneticPr fontId="2" type="noConversion"/>
  </si>
  <si>
    <t>福利费</t>
  </si>
  <si>
    <t>31</t>
    <phoneticPr fontId="2" type="noConversion"/>
  </si>
  <si>
    <t>公务用车运行维护费</t>
  </si>
  <si>
    <t>39</t>
    <phoneticPr fontId="2" type="noConversion"/>
  </si>
  <si>
    <t>其他交通费用</t>
  </si>
  <si>
    <t>40</t>
    <phoneticPr fontId="2" type="noConversion"/>
  </si>
  <si>
    <t>税金及附加费用</t>
  </si>
  <si>
    <t>99</t>
    <phoneticPr fontId="2" type="noConversion"/>
  </si>
  <si>
    <t>其他商品和服务支出</t>
  </si>
  <si>
    <t>离休费</t>
  </si>
  <si>
    <t>退休费</t>
  </si>
  <si>
    <t>10</t>
    <phoneticPr fontId="2" type="noConversion"/>
  </si>
  <si>
    <t>合      计</t>
  </si>
  <si>
    <t>03</t>
  </si>
  <si>
    <t>退职（役）费</t>
    <phoneticPr fontId="2" type="noConversion"/>
  </si>
  <si>
    <t>11</t>
  </si>
  <si>
    <t>代缴社会保险费</t>
    <phoneticPr fontId="2" type="noConversion"/>
  </si>
  <si>
    <t>2023年一般公共预算本级基本支出预算表（按部门经济分类）</t>
    <phoneticPr fontId="2" type="noConversion"/>
  </si>
  <si>
    <t>一般公共预算本级基本支出表（按部门经济分类）（表四）</t>
    <phoneticPr fontId="2" type="noConversion"/>
  </si>
  <si>
    <t>债券类别</t>
  </si>
  <si>
    <t>还本预算数</t>
  </si>
  <si>
    <t>付息预算数</t>
  </si>
  <si>
    <t>一般债券</t>
  </si>
  <si>
    <t>专项债券</t>
  </si>
  <si>
    <t>2023年地方政府债券还本付息预算表</t>
    <phoneticPr fontId="2" type="noConversion"/>
  </si>
  <si>
    <t>表十九</t>
    <phoneticPr fontId="2" type="noConversion"/>
  </si>
  <si>
    <t>政府债券本还付息预算表（表十九）</t>
    <phoneticPr fontId="2" type="noConversion"/>
  </si>
  <si>
    <t>2022年地方政府债券使用情况表</t>
    <phoneticPr fontId="2" type="noConversion"/>
  </si>
  <si>
    <t>表二十</t>
    <phoneticPr fontId="2" type="noConversion"/>
  </si>
  <si>
    <t>项目名称</t>
    <phoneticPr fontId="2" type="noConversion"/>
  </si>
  <si>
    <t>金额</t>
    <phoneticPr fontId="2" type="noConversion"/>
  </si>
  <si>
    <t>：，</t>
    <phoneticPr fontId="2" type="noConversion"/>
  </si>
  <si>
    <t>（交通局）农村公路建设1607万元（上级指定），新邵县大坝村至清水村公路改建工程（新邵县坪上筱溪至严塘小庙公路工程其中一段）1100万元，新邵县C560+X004孙家桥至花桥公路（原拟升S231花桥至涟源路段）2300万元，共计5007万元</t>
  </si>
  <si>
    <t>（新邵县教育局）坪上清水学校建设300万元，陈家坊中学扩建项目646万元，新邵县酿溪镇第四完全小学整体搬迁建设项目2000万元，共计2946万元</t>
  </si>
  <si>
    <t>（新邵县芙蓉学校）新邵县芙蓉学校2013万元（第一批1513万元，第二批500万元）</t>
  </si>
  <si>
    <t>（水利局）小水库除险加固1672万元（上级指定）</t>
  </si>
  <si>
    <t>（公路建设养护中心）农村公路水毁应急抢修及恢复400万元，农村公路养护工程（大中修）500万元，农村公路安全生命防护工程400万元，新邵县S326路面改善工程300万元，共计1600万元</t>
  </si>
  <si>
    <t>（环卫所）垃圾中转专用设备980万元</t>
  </si>
  <si>
    <t>（新邵县巨口铺镇督管办）新邵县巨口铺镇芙蓉学校建设700万元</t>
  </si>
  <si>
    <t>（林业局）创国家森林城市500万元</t>
  </si>
  <si>
    <t>（公安局）乡村“雪亮工程”建设200万元，“雪亮工程”（中小学安防设施建设）项目222万元，共计422万元</t>
  </si>
  <si>
    <t>（邵阳市生态环境局新邵分局）新邵县县域农村生活污水治理400万元</t>
  </si>
  <si>
    <t>（乡村振兴局）改（新）建农村户用厕所配套360万元</t>
  </si>
  <si>
    <t>一般债券小计</t>
    <phoneticPr fontId="2" type="noConversion"/>
  </si>
  <si>
    <t>专项债券小计</t>
    <phoneticPr fontId="2" type="noConversion"/>
  </si>
  <si>
    <t>债券合计</t>
    <phoneticPr fontId="2" type="noConversion"/>
  </si>
  <si>
    <t>邵阳雀塘循环经济产业园再生资源交易中心建设</t>
    <phoneticPr fontId="2" type="noConversion"/>
  </si>
  <si>
    <t>新邵白水洞旅游基础设施提质建设10000万元</t>
    <phoneticPr fontId="2" type="noConversion"/>
  </si>
  <si>
    <t>邵阳北站高铁新城汽摩配件产业园标准化厂房及附属设施建设</t>
    <phoneticPr fontId="2" type="noConversion"/>
  </si>
  <si>
    <t>新邵县殡仪馆建设</t>
    <phoneticPr fontId="2" type="noConversion"/>
  </si>
  <si>
    <t>新邵县省级经开区“135”工程智能制造标准化厂房及配套基础设施建设</t>
    <phoneticPr fontId="2" type="noConversion"/>
  </si>
  <si>
    <r>
      <t>2</t>
    </r>
    <r>
      <rPr>
        <sz val="12"/>
        <rFont val="宋体"/>
        <family val="3"/>
        <charset val="134"/>
      </rPr>
      <t>023年年初预算时，我县未收到上级2023年省财政厅债务限额通知，年度执行中收到时列入调算调整。</t>
    </r>
    <phoneticPr fontId="2" type="noConversion"/>
  </si>
  <si>
    <t>表二</t>
    <phoneticPr fontId="2" type="noConversion"/>
  </si>
  <si>
    <t>2023年一般公共预算本级支出表（按单位和经济科目分类）</t>
    <phoneticPr fontId="2" type="noConversion"/>
  </si>
  <si>
    <t>表四</t>
    <phoneticPr fontId="2" type="noConversion"/>
  </si>
  <si>
    <t>表五</t>
    <phoneticPr fontId="2" type="noConversion"/>
  </si>
  <si>
    <t>表六</t>
    <phoneticPr fontId="2" type="noConversion"/>
  </si>
  <si>
    <t>表七</t>
    <phoneticPr fontId="2" type="noConversion"/>
  </si>
  <si>
    <t>表八</t>
    <phoneticPr fontId="2" type="noConversion"/>
  </si>
  <si>
    <t>表九</t>
    <phoneticPr fontId="2" type="noConversion"/>
  </si>
  <si>
    <t>表十</t>
    <phoneticPr fontId="2" type="noConversion"/>
  </si>
  <si>
    <t>表十一</t>
    <phoneticPr fontId="2" type="noConversion"/>
  </si>
  <si>
    <t>表十二</t>
    <phoneticPr fontId="2" type="noConversion"/>
  </si>
  <si>
    <t>表十三</t>
    <phoneticPr fontId="2" type="noConversion"/>
  </si>
  <si>
    <t>表十四</t>
    <phoneticPr fontId="2" type="noConversion"/>
  </si>
  <si>
    <t>表十五</t>
    <phoneticPr fontId="2" type="noConversion"/>
  </si>
  <si>
    <t>表十六</t>
    <phoneticPr fontId="2" type="noConversion"/>
  </si>
  <si>
    <t>表十七</t>
    <phoneticPr fontId="2" type="noConversion"/>
  </si>
  <si>
    <t>表十八</t>
    <phoneticPr fontId="2" type="noConversion"/>
  </si>
  <si>
    <t>表二十一</t>
    <phoneticPr fontId="2" type="noConversion"/>
  </si>
  <si>
    <t>2023年一般公共预算本级支出表（按功能科目分类）</t>
    <phoneticPr fontId="2" type="noConversion"/>
  </si>
  <si>
    <t>预算金额</t>
    <phoneticPr fontId="2" type="noConversion"/>
  </si>
  <si>
    <t>单位：万元</t>
    <phoneticPr fontId="2" type="noConversion"/>
  </si>
  <si>
    <t>2023年一般公共预算本级支出表（按功能科目分类）（表二十一）</t>
    <phoneticPr fontId="2" type="noConversion"/>
  </si>
  <si>
    <t>政府债券使用情况表（表二十）</t>
    <phoneticPr fontId="2" type="noConversion"/>
  </si>
  <si>
    <t>政府一般债务限额和余额表（表六）</t>
    <phoneticPr fontId="2" type="noConversion"/>
  </si>
  <si>
    <t>政府专项债务限额和余额表 （表十一）</t>
    <phoneticPr fontId="2" type="noConversion"/>
  </si>
  <si>
    <t>科目代码</t>
    <phoneticPr fontId="2" type="noConversion"/>
  </si>
  <si>
    <t xml:space="preserve">   其他国家电影事业发展专项资金安排的支出</t>
    <phoneticPr fontId="2" type="noConversion"/>
  </si>
  <si>
    <t xml:space="preserve">    其他旅游发展基金支出</t>
    <phoneticPr fontId="2" type="noConversion"/>
  </si>
  <si>
    <t xml:space="preserve">    其他大中型水库移民后期扶持基金支出</t>
    <phoneticPr fontId="2" type="noConversion"/>
  </si>
  <si>
    <t xml:space="preserve">    其他国有土地使用权出让收入安排的支出</t>
    <phoneticPr fontId="2" type="noConversion"/>
  </si>
  <si>
    <t xml:space="preserve">    其他国有土地收益基金收入安排的支出</t>
    <phoneticPr fontId="2" type="noConversion"/>
  </si>
  <si>
    <t xml:space="preserve">    其他城市基础设施配套费安排的支出</t>
    <phoneticPr fontId="2" type="noConversion"/>
  </si>
  <si>
    <t xml:space="preserve">    其他污水处理费安排的支出</t>
    <phoneticPr fontId="2" type="noConversion"/>
  </si>
  <si>
    <t>彩票公益金安排的支出</t>
    <phoneticPr fontId="2" type="noConversion"/>
  </si>
  <si>
    <t>用于其他社会公益事业的彩票公益金支出</t>
    <phoneticPr fontId="2" type="noConversion"/>
  </si>
  <si>
    <t xml:space="preserve">地方政府专项债务付息支出 </t>
    <phoneticPr fontId="2" type="noConversion"/>
  </si>
  <si>
    <t xml:space="preserve">   政府性基金调出资金</t>
    <phoneticPr fontId="2" type="noConversion"/>
  </si>
  <si>
    <t>其他地方自行试点项目收益专项债券还本支出</t>
    <phoneticPr fontId="2" type="noConversion"/>
  </si>
  <si>
    <t>其他地方自行试点项目收益专项债券付息支出</t>
    <phoneticPr fontId="2" type="noConversion"/>
  </si>
  <si>
    <t>国有资本经营预算调出资金</t>
    <phoneticPr fontId="2" type="noConversion"/>
  </si>
  <si>
    <t>调出资金</t>
    <phoneticPr fontId="2" type="noConversion"/>
  </si>
  <si>
    <t>转移性支出</t>
    <phoneticPr fontId="2" type="noConversion"/>
  </si>
  <si>
    <t>国有资本经营预算支出</t>
    <phoneticPr fontId="2" type="noConversion"/>
  </si>
  <si>
    <t>其他国有资本经营预算支出</t>
    <phoneticPr fontId="2" type="noConversion"/>
  </si>
  <si>
    <t>新邵县2023年本级国有资本经营预算本级支出表</t>
    <phoneticPr fontId="2" type="noConversion"/>
  </si>
  <si>
    <t>一、文化旅游体育与传媒支出</t>
    <phoneticPr fontId="2" type="noConversion"/>
  </si>
</sst>
</file>

<file path=xl/styles.xml><?xml version="1.0" encoding="utf-8"?>
<styleSheet xmlns="http://schemas.openxmlformats.org/spreadsheetml/2006/main">
  <numFmts count="5">
    <numFmt numFmtId="176" formatCode="0_ "/>
    <numFmt numFmtId="177" formatCode="0.00_ "/>
    <numFmt numFmtId="178" formatCode="0_);[Red]\(0\)"/>
    <numFmt numFmtId="179" formatCode="#,##0.00_ "/>
    <numFmt numFmtId="180" formatCode="#,##0_);[Red]\(#,##0\)"/>
  </numFmts>
  <fonts count="64"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SimSun"/>
      <charset val="134"/>
    </font>
    <font>
      <sz val="9"/>
      <name val="SimSun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9"/>
      <name val="SimSun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b/>
      <sz val="22"/>
      <name val="宋体"/>
      <family val="3"/>
      <charset val="134"/>
    </font>
    <font>
      <b/>
      <sz val="22"/>
      <name val="Times New Roman"/>
      <family val="1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b/>
      <sz val="9"/>
      <name val="宋体"/>
      <family val="3"/>
      <charset val="134"/>
    </font>
    <font>
      <b/>
      <sz val="16"/>
      <name val="黑体"/>
      <family val="3"/>
      <charset val="134"/>
    </font>
    <font>
      <b/>
      <sz val="10"/>
      <name val="黑体"/>
      <family val="3"/>
      <charset val="134"/>
    </font>
    <font>
      <sz val="12"/>
      <name val="黑体"/>
      <family val="3"/>
      <charset val="134"/>
    </font>
    <font>
      <sz val="11"/>
      <name val="黑体"/>
      <family val="3"/>
      <charset val="134"/>
    </font>
    <font>
      <b/>
      <sz val="11"/>
      <name val="黑体"/>
      <family val="3"/>
      <charset val="134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12"/>
      <color rgb="FFFF0000"/>
      <name val="宋体"/>
      <family val="3"/>
      <charset val="134"/>
    </font>
    <font>
      <sz val="10"/>
      <color rgb="FFFF0000"/>
      <name val="Arial"/>
      <family val="2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b/>
      <sz val="18"/>
      <name val="方正大标宋简体"/>
      <charset val="134"/>
    </font>
    <font>
      <b/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rgb="FF000000"/>
      <name val="Arial"/>
      <family val="2"/>
    </font>
    <font>
      <b/>
      <sz val="16"/>
      <name val="方正大标宋简体"/>
      <charset val="134"/>
    </font>
    <font>
      <b/>
      <sz val="20"/>
      <color indexed="8"/>
      <name val="方正大标宋简体"/>
      <charset val="134"/>
    </font>
    <font>
      <b/>
      <sz val="20"/>
      <name val="方正大标宋简体"/>
      <charset val="134"/>
    </font>
    <font>
      <sz val="12"/>
      <color indexed="8"/>
      <name val="宋体"/>
      <family val="3"/>
      <charset val="134"/>
    </font>
    <font>
      <sz val="12"/>
      <color indexed="8"/>
      <name val="Arial Narrow"/>
      <family val="2"/>
    </font>
    <font>
      <b/>
      <sz val="12"/>
      <color indexed="8"/>
      <name val="宋体"/>
      <family val="3"/>
      <charset val="134"/>
    </font>
    <font>
      <sz val="9"/>
      <name val="Times New Roman"/>
      <family val="1"/>
    </font>
    <font>
      <b/>
      <sz val="16"/>
      <name val="Times New Roman"/>
      <family val="1"/>
    </font>
    <font>
      <b/>
      <sz val="16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6"/>
      <name val="SimSun"/>
      <charset val="134"/>
    </font>
    <font>
      <b/>
      <sz val="10"/>
      <name val="SimSun"/>
      <charset val="134"/>
    </font>
    <font>
      <sz val="10"/>
      <name val="SimSun"/>
      <charset val="134"/>
    </font>
    <font>
      <sz val="10"/>
      <color rgb="FFFF0000"/>
      <name val="SimSun"/>
      <charset val="134"/>
    </font>
    <font>
      <b/>
      <sz val="10"/>
      <color rgb="FFFF0000"/>
      <name val="SimSun"/>
      <charset val="134"/>
    </font>
    <font>
      <sz val="18"/>
      <name val="方正小标宋简体"/>
      <family val="3"/>
      <charset val="134"/>
    </font>
    <font>
      <sz val="22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6"/>
      <name val="仿宋"/>
      <family val="3"/>
      <charset val="134"/>
    </font>
    <font>
      <sz val="14"/>
      <color rgb="FF000000"/>
      <name val="仿宋"/>
      <family val="3"/>
      <charset val="134"/>
    </font>
    <font>
      <sz val="14"/>
      <color indexed="8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94">
    <xf numFmtId="0" fontId="0" fillId="0" borderId="0">
      <alignment vertical="center"/>
    </xf>
    <xf numFmtId="0" fontId="8" fillId="0" borderId="0"/>
    <xf numFmtId="0" fontId="1" fillId="0" borderId="0"/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347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485" applyFont="1" applyAlignment="1">
      <alignment vertical="center"/>
    </xf>
    <xf numFmtId="0" fontId="5" fillId="0" borderId="1" xfId="485" applyNumberFormat="1" applyFont="1" applyBorder="1" applyAlignment="1">
      <alignment horizontal="center" vertical="center" wrapText="1"/>
    </xf>
    <xf numFmtId="0" fontId="15" fillId="0" borderId="1" xfId="485" applyFont="1" applyBorder="1" applyAlignment="1">
      <alignment vertical="center"/>
    </xf>
    <xf numFmtId="0" fontId="1" fillId="0" borderId="1" xfId="485" applyBorder="1" applyAlignment="1">
      <alignment horizontal="right"/>
    </xf>
    <xf numFmtId="10" fontId="5" fillId="0" borderId="1" xfId="485" applyNumberFormat="1" applyFont="1" applyBorder="1" applyAlignment="1">
      <alignment horizontal="right"/>
    </xf>
    <xf numFmtId="0" fontId="5" fillId="0" borderId="1" xfId="485" applyNumberFormat="1" applyFont="1" applyBorder="1" applyAlignment="1">
      <alignment vertical="center"/>
    </xf>
    <xf numFmtId="0" fontId="14" fillId="0" borderId="1" xfId="485" applyFont="1" applyBorder="1" applyAlignment="1">
      <alignment vertical="center" shrinkToFit="1"/>
    </xf>
    <xf numFmtId="0" fontId="5" fillId="0" borderId="1" xfId="485" applyNumberFormat="1" applyFont="1" applyBorder="1" applyAlignment="1">
      <alignment vertical="center" wrapText="1"/>
    </xf>
    <xf numFmtId="0" fontId="14" fillId="0" borderId="1" xfId="485" applyFont="1" applyBorder="1" applyAlignment="1">
      <alignment vertical="center"/>
    </xf>
    <xf numFmtId="0" fontId="5" fillId="0" borderId="1" xfId="485" applyFont="1" applyBorder="1" applyAlignment="1">
      <alignment horizontal="center" vertical="center"/>
    </xf>
    <xf numFmtId="0" fontId="1" fillId="2" borderId="1" xfId="485" applyFill="1" applyBorder="1" applyAlignment="1">
      <alignment horizontal="right"/>
    </xf>
    <xf numFmtId="0" fontId="5" fillId="0" borderId="1" xfId="485" applyFont="1" applyBorder="1" applyAlignment="1">
      <alignment horizontal="center" vertical="center" shrinkToFit="1"/>
    </xf>
    <xf numFmtId="0" fontId="15" fillId="0" borderId="1" xfId="485" applyFont="1" applyBorder="1" applyAlignment="1">
      <alignment horizontal="left" vertical="center"/>
    </xf>
    <xf numFmtId="0" fontId="15" fillId="0" borderId="1" xfId="485" applyFont="1" applyBorder="1" applyAlignment="1">
      <alignment horizontal="left" vertical="center" shrinkToFit="1"/>
    </xf>
    <xf numFmtId="0" fontId="15" fillId="0" borderId="1" xfId="485" applyFont="1" applyBorder="1" applyAlignment="1">
      <alignment vertical="center" shrinkToFit="1"/>
    </xf>
    <xf numFmtId="176" fontId="5" fillId="0" borderId="1" xfId="485" applyNumberFormat="1" applyFont="1" applyBorder="1" applyAlignment="1">
      <alignment vertical="center"/>
    </xf>
    <xf numFmtId="10" fontId="5" fillId="0" borderId="1" xfId="485" applyNumberFormat="1" applyFont="1" applyBorder="1" applyAlignment="1"/>
    <xf numFmtId="0" fontId="1" fillId="0" borderId="1" xfId="485" applyBorder="1"/>
    <xf numFmtId="0" fontId="17" fillId="0" borderId="1" xfId="485" applyFont="1" applyBorder="1" applyAlignment="1">
      <alignment horizontal="left" vertical="center" wrapText="1" shrinkToFit="1"/>
    </xf>
    <xf numFmtId="0" fontId="15" fillId="0" borderId="1" xfId="485" applyFont="1" applyBorder="1" applyAlignment="1">
      <alignment horizontal="center" vertical="center"/>
    </xf>
    <xf numFmtId="0" fontId="5" fillId="0" borderId="5" xfId="485" applyFont="1" applyBorder="1" applyAlignment="1">
      <alignment horizontal="center" vertical="center"/>
    </xf>
    <xf numFmtId="0" fontId="1" fillId="0" borderId="0" xfId="485"/>
    <xf numFmtId="176" fontId="1" fillId="0" borderId="0" xfId="485" applyNumberFormat="1"/>
    <xf numFmtId="0" fontId="0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 shrinkToFit="1"/>
    </xf>
    <xf numFmtId="0" fontId="19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2" fillId="2" borderId="0" xfId="0" applyFont="1" applyFill="1" applyBorder="1" applyAlignment="1">
      <alignment horizontal="left" vertical="center"/>
    </xf>
    <xf numFmtId="0" fontId="20" fillId="2" borderId="0" xfId="0" applyNumberFormat="1" applyFont="1" applyFill="1" applyAlignment="1">
      <alignment vertical="center"/>
    </xf>
    <xf numFmtId="0" fontId="19" fillId="2" borderId="7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 shrinkToFit="1"/>
    </xf>
    <xf numFmtId="0" fontId="2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shrinkToFit="1"/>
    </xf>
    <xf numFmtId="0" fontId="11" fillId="2" borderId="1" xfId="0" applyNumberFormat="1" applyFont="1" applyFill="1" applyBorder="1" applyAlignment="1"/>
    <xf numFmtId="0" fontId="15" fillId="2" borderId="1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right" vertical="center" shrinkToFit="1"/>
    </xf>
    <xf numFmtId="0" fontId="0" fillId="2" borderId="1" xfId="0" applyNumberFormat="1" applyFont="1" applyFill="1" applyBorder="1" applyAlignment="1">
      <alignment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vertical="center"/>
    </xf>
    <xf numFmtId="177" fontId="0" fillId="2" borderId="1" xfId="0" applyNumberFormat="1" applyFont="1" applyFill="1" applyBorder="1" applyAlignment="1">
      <alignment vertical="center" shrinkToFit="1"/>
    </xf>
    <xf numFmtId="0" fontId="23" fillId="2" borderId="1" xfId="0" applyFont="1" applyFill="1" applyBorder="1" applyAlignment="1">
      <alignment vertical="center" shrinkToFit="1"/>
    </xf>
    <xf numFmtId="0" fontId="24" fillId="2" borderId="1" xfId="0" applyFont="1" applyFill="1" applyBorder="1" applyAlignment="1">
      <alignment shrinkToFit="1"/>
    </xf>
    <xf numFmtId="0" fontId="5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shrinkToFit="1"/>
    </xf>
    <xf numFmtId="0" fontId="0" fillId="2" borderId="1" xfId="0" applyFont="1" applyFill="1" applyBorder="1">
      <alignment vertical="center"/>
    </xf>
    <xf numFmtId="0" fontId="6" fillId="2" borderId="1" xfId="3" applyFont="1" applyFill="1" applyBorder="1" applyAlignment="1">
      <alignment vertical="center" shrinkToFit="1"/>
    </xf>
    <xf numFmtId="0" fontId="6" fillId="2" borderId="1" xfId="3" applyFont="1" applyFill="1" applyBorder="1">
      <alignment vertical="center"/>
    </xf>
    <xf numFmtId="0" fontId="17" fillId="2" borderId="1" xfId="0" applyFont="1" applyFill="1" applyBorder="1" applyAlignment="1">
      <alignment vertical="center" shrinkToFit="1"/>
    </xf>
    <xf numFmtId="0" fontId="17" fillId="2" borderId="1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shrinkToFit="1"/>
    </xf>
    <xf numFmtId="0" fontId="6" fillId="2" borderId="1" xfId="256" applyFont="1" applyFill="1" applyBorder="1">
      <alignment vertical="center"/>
    </xf>
    <xf numFmtId="0" fontId="6" fillId="2" borderId="1" xfId="477" applyFont="1" applyFill="1" applyBorder="1">
      <alignment vertical="center"/>
    </xf>
    <xf numFmtId="0" fontId="23" fillId="2" borderId="1" xfId="0" applyFont="1" applyFill="1" applyBorder="1" applyAlignment="1">
      <alignment horizontal="center" shrinkToFit="1"/>
    </xf>
    <xf numFmtId="0" fontId="11" fillId="2" borderId="1" xfId="257" applyFont="1" applyFill="1" applyBorder="1" applyAlignment="1">
      <alignment horizontal="right"/>
    </xf>
    <xf numFmtId="0" fontId="6" fillId="2" borderId="1" xfId="0" applyFont="1" applyFill="1" applyBorder="1" applyAlignment="1">
      <alignment vertical="center" shrinkToFit="1"/>
    </xf>
    <xf numFmtId="0" fontId="25" fillId="2" borderId="1" xfId="0" applyFont="1" applyFill="1" applyBorder="1" applyAlignment="1">
      <alignment vertical="center" shrinkToFit="1"/>
    </xf>
    <xf numFmtId="0" fontId="26" fillId="2" borderId="1" xfId="257" applyFont="1" applyFill="1" applyBorder="1" applyAlignment="1">
      <alignment horizontal="right"/>
    </xf>
    <xf numFmtId="0" fontId="2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 shrinkToFit="1"/>
    </xf>
    <xf numFmtId="0" fontId="0" fillId="2" borderId="0" xfId="0" applyFont="1" applyFill="1" applyAlignment="1">
      <alignment vertical="center" shrinkToFi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vertical="center" shrinkToFit="1"/>
    </xf>
    <xf numFmtId="0" fontId="15" fillId="2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177" fontId="0" fillId="2" borderId="0" xfId="0" applyNumberFormat="1" applyFont="1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178" fontId="0" fillId="2" borderId="0" xfId="0" applyNumberFormat="1" applyFont="1" applyFill="1" applyAlignment="1">
      <alignment vertical="center" shrinkToFit="1"/>
    </xf>
    <xf numFmtId="31" fontId="29" fillId="2" borderId="0" xfId="0" applyNumberFormat="1" applyFont="1" applyFill="1" applyBorder="1" applyAlignment="1">
      <alignment horizontal="center" vertical="center" shrinkToFit="1"/>
    </xf>
    <xf numFmtId="0" fontId="0" fillId="2" borderId="7" xfId="0" applyFont="1" applyFill="1" applyBorder="1" applyAlignment="1">
      <alignment horizontal="right" vertical="center" shrinkToFit="1"/>
    </xf>
    <xf numFmtId="0" fontId="0" fillId="2" borderId="1" xfId="0" applyFont="1" applyFill="1" applyBorder="1" applyAlignment="1">
      <alignment horizontal="center" vertical="center" shrinkToFit="1"/>
    </xf>
    <xf numFmtId="178" fontId="0" fillId="2" borderId="10" xfId="0" applyNumberFormat="1" applyFont="1" applyFill="1" applyBorder="1" applyAlignment="1">
      <alignment horizontal="center" vertical="center" shrinkToFit="1"/>
    </xf>
    <xf numFmtId="178" fontId="27" fillId="2" borderId="10" xfId="0" applyNumberFormat="1" applyFont="1" applyFill="1" applyBorder="1" applyAlignment="1">
      <alignment horizontal="center" vertical="center" shrinkToFit="1"/>
    </xf>
    <xf numFmtId="178" fontId="0" fillId="2" borderId="1" xfId="0" applyNumberFormat="1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left" vertical="center" shrinkToFit="1"/>
    </xf>
    <xf numFmtId="178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right" vertical="center" shrinkToFit="1"/>
    </xf>
    <xf numFmtId="0" fontId="0" fillId="3" borderId="1" xfId="0" applyFont="1" applyFill="1" applyBorder="1" applyAlignment="1">
      <alignment horizontal="center" vertical="center" shrinkToFit="1"/>
    </xf>
    <xf numFmtId="178" fontId="0" fillId="3" borderId="1" xfId="0" applyNumberFormat="1" applyFont="1" applyFill="1" applyBorder="1" applyAlignment="1">
      <alignment vertical="center" shrinkToFit="1"/>
    </xf>
    <xf numFmtId="178" fontId="0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ont="1" applyFill="1" applyBorder="1" applyAlignment="1">
      <alignment horizontal="right" vertical="center" shrinkToFit="1"/>
    </xf>
    <xf numFmtId="0" fontId="27" fillId="0" borderId="1" xfId="0" applyFont="1" applyFill="1" applyBorder="1" applyAlignment="1">
      <alignment vertical="center" shrinkToFit="1"/>
    </xf>
    <xf numFmtId="178" fontId="27" fillId="2" borderId="1" xfId="0" applyNumberFormat="1" applyFont="1" applyFill="1" applyBorder="1" applyAlignment="1">
      <alignment horizontal="right" vertical="center" shrinkToFit="1"/>
    </xf>
    <xf numFmtId="178" fontId="27" fillId="2" borderId="1" xfId="0" applyNumberFormat="1" applyFont="1" applyFill="1" applyBorder="1" applyAlignment="1">
      <alignment vertical="center" shrinkToFit="1"/>
    </xf>
    <xf numFmtId="178" fontId="0" fillId="2" borderId="1" xfId="0" applyNumberFormat="1" applyFont="1" applyFill="1" applyBorder="1" applyAlignment="1">
      <alignment horizontal="right" vertical="center" shrinkToFit="1"/>
    </xf>
    <xf numFmtId="0" fontId="5" fillId="2" borderId="1" xfId="480" applyFont="1" applyFill="1" applyBorder="1" applyAlignment="1">
      <alignment vertical="center" shrinkToFit="1"/>
    </xf>
    <xf numFmtId="0" fontId="0" fillId="2" borderId="1" xfId="480" applyFont="1" applyFill="1" applyBorder="1" applyAlignment="1">
      <alignment vertical="center" shrinkToFit="1"/>
    </xf>
    <xf numFmtId="0" fontId="14" fillId="2" borderId="1" xfId="0" applyFont="1" applyFill="1" applyBorder="1" applyAlignment="1" applyProtection="1">
      <alignment vertical="center" shrinkToFit="1"/>
      <protection locked="0"/>
    </xf>
    <xf numFmtId="178" fontId="10" fillId="2" borderId="1" xfId="0" applyNumberFormat="1" applyFont="1" applyFill="1" applyBorder="1" applyAlignment="1">
      <alignment vertical="center" wrapText="1" shrinkToFit="1"/>
    </xf>
    <xf numFmtId="0" fontId="10" fillId="2" borderId="1" xfId="0" applyFont="1" applyFill="1" applyBorder="1" applyAlignment="1">
      <alignment horizontal="left" vertical="center" wrapText="1" shrinkToFit="1"/>
    </xf>
    <xf numFmtId="0" fontId="0" fillId="2" borderId="1" xfId="0" applyFill="1" applyBorder="1" applyAlignment="1">
      <alignment horizontal="center" vertical="center" shrinkToFit="1"/>
    </xf>
    <xf numFmtId="0" fontId="5" fillId="2" borderId="1" xfId="0" applyFont="1" applyFill="1" applyBorder="1" applyAlignment="1" applyProtection="1">
      <alignment vertical="center" shrinkToFit="1"/>
      <protection locked="0"/>
    </xf>
    <xf numFmtId="0" fontId="0" fillId="3" borderId="1" xfId="0" applyFont="1" applyFill="1" applyBorder="1" applyAlignment="1">
      <alignment vertical="center" shrinkToFit="1"/>
    </xf>
    <xf numFmtId="3" fontId="14" fillId="2" borderId="1" xfId="0" applyNumberFormat="1" applyFont="1" applyFill="1" applyBorder="1" applyAlignment="1" applyProtection="1">
      <alignment horizontal="left" vertical="center" shrinkToFit="1"/>
      <protection locked="0"/>
    </xf>
    <xf numFmtId="3" fontId="14" fillId="2" borderId="1" xfId="0" applyNumberFormat="1" applyFont="1" applyFill="1" applyBorder="1" applyAlignment="1" applyProtection="1">
      <alignment vertical="center" shrinkToFit="1"/>
      <protection locked="0"/>
    </xf>
    <xf numFmtId="0" fontId="14" fillId="2" borderId="1" xfId="0" applyFont="1" applyFill="1" applyBorder="1" applyAlignment="1" applyProtection="1">
      <alignment horizontal="left" vertical="center" shrinkToFit="1"/>
      <protection locked="0"/>
    </xf>
    <xf numFmtId="0" fontId="14" fillId="2" borderId="5" xfId="0" applyFont="1" applyFill="1" applyBorder="1" applyAlignment="1" applyProtection="1">
      <alignment vertical="center" shrinkToFit="1"/>
      <protection locked="0"/>
    </xf>
    <xf numFmtId="178" fontId="0" fillId="2" borderId="5" xfId="0" applyNumberFormat="1" applyFont="1" applyFill="1" applyBorder="1" applyAlignment="1">
      <alignment horizontal="right" vertical="center" shrinkToFit="1"/>
    </xf>
    <xf numFmtId="178" fontId="0" fillId="2" borderId="5" xfId="0" applyNumberFormat="1" applyFont="1" applyFill="1" applyBorder="1" applyAlignment="1">
      <alignment vertical="center" shrinkToFit="1"/>
    </xf>
    <xf numFmtId="0" fontId="0" fillId="3" borderId="1" xfId="0" applyFont="1" applyFill="1" applyBorder="1" applyAlignment="1">
      <alignment horizontal="left" vertical="center" shrinkToFit="1"/>
    </xf>
    <xf numFmtId="178" fontId="0" fillId="3" borderId="1" xfId="0" applyNumberFormat="1" applyFont="1" applyFill="1" applyBorder="1" applyAlignment="1">
      <alignment horizontal="right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3" borderId="1" xfId="0" applyNumberFormat="1" applyFont="1" applyFill="1" applyBorder="1" applyAlignment="1">
      <alignment vertical="center" shrinkToFit="1"/>
    </xf>
    <xf numFmtId="0" fontId="27" fillId="3" borderId="1" xfId="0" applyFont="1" applyFill="1" applyBorder="1" applyAlignment="1">
      <alignment horizontal="center" vertical="center" shrinkToFit="1"/>
    </xf>
    <xf numFmtId="178" fontId="27" fillId="3" borderId="1" xfId="0" applyNumberFormat="1" applyFont="1" applyFill="1" applyBorder="1" applyAlignment="1">
      <alignment horizontal="right" vertical="center" shrinkToFit="1"/>
    </xf>
    <xf numFmtId="178" fontId="27" fillId="3" borderId="1" xfId="0" applyNumberFormat="1" applyFont="1" applyFill="1" applyBorder="1" applyAlignment="1">
      <alignment vertical="center" shrinkToFit="1"/>
    </xf>
    <xf numFmtId="0" fontId="0" fillId="2" borderId="0" xfId="0" applyFont="1" applyFill="1" applyAlignment="1">
      <alignment shrinkToFit="1"/>
    </xf>
    <xf numFmtId="178" fontId="0" fillId="2" borderId="0" xfId="0" applyNumberFormat="1" applyFont="1" applyFill="1" applyAlignment="1">
      <alignment shrinkToFit="1"/>
    </xf>
    <xf numFmtId="0" fontId="20" fillId="0" borderId="0" xfId="479" applyFont="1" applyFill="1" applyAlignment="1">
      <alignment vertical="center"/>
    </xf>
    <xf numFmtId="0" fontId="1" fillId="0" borderId="0" xfId="479"/>
    <xf numFmtId="0" fontId="27" fillId="0" borderId="1" xfId="479" applyFont="1" applyFill="1" applyBorder="1" applyAlignment="1">
      <alignment horizontal="center" vertical="center" shrinkToFit="1"/>
    </xf>
    <xf numFmtId="3" fontId="5" fillId="0" borderId="1" xfId="479" applyNumberFormat="1" applyFont="1" applyFill="1" applyBorder="1" applyAlignment="1" applyProtection="1">
      <alignment vertical="center" shrinkToFit="1"/>
    </xf>
    <xf numFmtId="0" fontId="5" fillId="0" borderId="1" xfId="479" applyFont="1" applyFill="1" applyBorder="1" applyAlignment="1">
      <alignment vertical="center"/>
    </xf>
    <xf numFmtId="3" fontId="5" fillId="0" borderId="1" xfId="482" applyNumberFormat="1" applyFont="1" applyFill="1" applyBorder="1" applyAlignment="1" applyProtection="1">
      <alignment vertical="center" shrinkToFit="1"/>
    </xf>
    <xf numFmtId="0" fontId="15" fillId="0" borderId="1" xfId="479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" fontId="5" fillId="0" borderId="1" xfId="482" applyNumberFormat="1" applyFont="1" applyFill="1" applyBorder="1" applyAlignment="1" applyProtection="1">
      <alignment horizontal="left" vertical="center" shrinkToFit="1"/>
    </xf>
    <xf numFmtId="0" fontId="0" fillId="0" borderId="1" xfId="0" applyFont="1" applyBorder="1" applyAlignment="1">
      <alignment vertical="center" shrinkToFit="1"/>
    </xf>
    <xf numFmtId="3" fontId="33" fillId="0" borderId="1" xfId="479" applyNumberFormat="1" applyFont="1" applyFill="1" applyBorder="1" applyAlignment="1" applyProtection="1">
      <alignment vertical="center" shrinkToFit="1"/>
    </xf>
    <xf numFmtId="0" fontId="5" fillId="0" borderId="1" xfId="482" applyFont="1" applyBorder="1" applyAlignment="1">
      <alignment horizontal="left" vertical="center" shrinkToFit="1"/>
    </xf>
    <xf numFmtId="3" fontId="5" fillId="0" borderId="1" xfId="479" applyNumberFormat="1" applyFont="1" applyFill="1" applyBorder="1" applyAlignment="1" applyProtection="1">
      <alignment vertical="center"/>
    </xf>
    <xf numFmtId="0" fontId="0" fillId="0" borderId="1" xfId="479" applyFont="1" applyFill="1" applyBorder="1" applyAlignment="1">
      <alignment vertical="center"/>
    </xf>
    <xf numFmtId="3" fontId="5" fillId="0" borderId="1" xfId="479" applyNumberFormat="1" applyFont="1" applyFill="1" applyBorder="1" applyAlignment="1" applyProtection="1">
      <alignment horizontal="center" vertical="center"/>
    </xf>
    <xf numFmtId="3" fontId="5" fillId="0" borderId="1" xfId="482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shrinkToFit="1"/>
    </xf>
    <xf numFmtId="1" fontId="14" fillId="2" borderId="1" xfId="0" applyNumberFormat="1" applyFont="1" applyFill="1" applyBorder="1" applyAlignment="1" applyProtection="1">
      <alignment vertical="center"/>
      <protection locked="0"/>
    </xf>
    <xf numFmtId="1" fontId="14" fillId="0" borderId="1" xfId="0" applyNumberFormat="1" applyFont="1" applyFill="1" applyBorder="1" applyAlignment="1" applyProtection="1">
      <alignment vertical="center"/>
      <protection locked="0"/>
    </xf>
    <xf numFmtId="3" fontId="5" fillId="0" borderId="1" xfId="482" applyNumberFormat="1" applyFont="1" applyFill="1" applyBorder="1" applyAlignment="1" applyProtection="1">
      <alignment horizontal="left" vertical="center"/>
    </xf>
    <xf numFmtId="0" fontId="1" fillId="0" borderId="0" xfId="5">
      <alignment vertical="center"/>
    </xf>
    <xf numFmtId="0" fontId="35" fillId="0" borderId="0" xfId="5" applyFont="1">
      <alignment vertical="center"/>
    </xf>
    <xf numFmtId="0" fontId="35" fillId="0" borderId="0" xfId="5" applyFont="1" applyAlignment="1">
      <alignment horizontal="right" vertical="center"/>
    </xf>
    <xf numFmtId="0" fontId="35" fillId="0" borderId="1" xfId="5" applyFont="1" applyBorder="1" applyAlignment="1">
      <alignment horizontal="center" vertical="center"/>
    </xf>
    <xf numFmtId="4" fontId="1" fillId="0" borderId="0" xfId="5" applyNumberFormat="1">
      <alignment vertical="center"/>
    </xf>
    <xf numFmtId="179" fontId="1" fillId="0" borderId="0" xfId="5" applyNumberFormat="1">
      <alignment vertical="center"/>
    </xf>
    <xf numFmtId="4" fontId="36" fillId="0" borderId="0" xfId="0" applyNumberFormat="1" applyFont="1">
      <alignment vertical="center"/>
    </xf>
    <xf numFmtId="0" fontId="15" fillId="0" borderId="0" xfId="481" applyFont="1" applyAlignment="1">
      <alignment vertical="center"/>
    </xf>
    <xf numFmtId="0" fontId="5" fillId="0" borderId="0" xfId="481" applyFont="1" applyAlignment="1">
      <alignment horizontal="center" vertical="center"/>
    </xf>
    <xf numFmtId="0" fontId="5" fillId="0" borderId="1" xfId="481" applyFont="1" applyBorder="1" applyAlignment="1">
      <alignment vertical="center"/>
    </xf>
    <xf numFmtId="0" fontId="5" fillId="0" borderId="1" xfId="481" applyFont="1" applyBorder="1" applyAlignment="1">
      <alignment horizontal="center" vertical="center"/>
    </xf>
    <xf numFmtId="0" fontId="5" fillId="0" borderId="1" xfId="481" applyFont="1" applyBorder="1" applyAlignment="1">
      <alignment horizontal="right" vertical="center"/>
    </xf>
    <xf numFmtId="0" fontId="5" fillId="0" borderId="1" xfId="481" applyFont="1" applyBorder="1" applyAlignment="1">
      <alignment horizontal="left" vertical="center"/>
    </xf>
    <xf numFmtId="0" fontId="5" fillId="0" borderId="1" xfId="481" applyFont="1" applyBorder="1"/>
    <xf numFmtId="0" fontId="5" fillId="0" borderId="1" xfId="481" applyFont="1" applyBorder="1" applyAlignment="1">
      <alignment horizontal="right"/>
    </xf>
    <xf numFmtId="0" fontId="15" fillId="0" borderId="0" xfId="481" applyFont="1" applyAlignment="1">
      <alignment horizontal="right" vertical="center"/>
    </xf>
    <xf numFmtId="0" fontId="5" fillId="0" borderId="1" xfId="481" applyFont="1" applyBorder="1" applyAlignment="1">
      <alignment vertical="center" wrapText="1"/>
    </xf>
    <xf numFmtId="0" fontId="37" fillId="0" borderId="0" xfId="481" applyFont="1" applyAlignment="1">
      <alignment vertical="center"/>
    </xf>
    <xf numFmtId="0" fontId="0" fillId="0" borderId="0" xfId="0" applyFill="1">
      <alignment vertical="center"/>
    </xf>
    <xf numFmtId="0" fontId="40" fillId="0" borderId="13" xfId="483" applyNumberFormat="1" applyFont="1" applyFill="1" applyBorder="1" applyAlignment="1" applyProtection="1">
      <alignment vertical="center"/>
    </xf>
    <xf numFmtId="0" fontId="41" fillId="0" borderId="13" xfId="483" applyNumberFormat="1" applyFont="1" applyFill="1" applyBorder="1" applyAlignment="1" applyProtection="1">
      <alignment vertical="center"/>
    </xf>
    <xf numFmtId="0" fontId="41" fillId="0" borderId="7" xfId="483" applyNumberFormat="1" applyFont="1" applyFill="1" applyBorder="1" applyAlignment="1" applyProtection="1">
      <alignment vertical="center"/>
    </xf>
    <xf numFmtId="0" fontId="10" fillId="0" borderId="7" xfId="483" applyNumberFormat="1" applyFont="1" applyFill="1" applyBorder="1" applyAlignment="1" applyProtection="1"/>
    <xf numFmtId="0" fontId="40" fillId="0" borderId="0" xfId="483" applyNumberFormat="1" applyFont="1" applyFill="1" applyBorder="1" applyAlignment="1" applyProtection="1">
      <alignment horizontal="right" vertical="center"/>
    </xf>
    <xf numFmtId="49" fontId="42" fillId="0" borderId="14" xfId="1" applyNumberFormat="1" applyFont="1" applyFill="1" applyBorder="1" applyAlignment="1">
      <alignment horizontal="center" vertical="center"/>
    </xf>
    <xf numFmtId="49" fontId="42" fillId="0" borderId="15" xfId="1" applyNumberFormat="1" applyFont="1" applyFill="1" applyBorder="1" applyAlignment="1">
      <alignment horizontal="center" vertical="center" wrapText="1"/>
    </xf>
    <xf numFmtId="49" fontId="42" fillId="0" borderId="1" xfId="1" applyNumberFormat="1" applyFont="1" applyFill="1" applyBorder="1" applyAlignment="1">
      <alignment horizontal="center" vertical="center" wrapText="1"/>
    </xf>
    <xf numFmtId="49" fontId="42" fillId="0" borderId="16" xfId="1" applyNumberFormat="1" applyFont="1" applyFill="1" applyBorder="1" applyAlignment="1">
      <alignment horizontal="center" vertical="center" wrapText="1"/>
    </xf>
    <xf numFmtId="49" fontId="42" fillId="0" borderId="14" xfId="1" applyNumberFormat="1" applyFont="1" applyFill="1" applyBorder="1" applyAlignment="1">
      <alignment horizontal="center" vertical="center" wrapText="1"/>
    </xf>
    <xf numFmtId="49" fontId="40" fillId="0" borderId="17" xfId="1" applyNumberFormat="1" applyFont="1" applyFill="1" applyBorder="1" applyAlignment="1">
      <alignment horizontal="left" vertical="center"/>
    </xf>
    <xf numFmtId="180" fontId="40" fillId="0" borderId="14" xfId="1" applyNumberFormat="1" applyFont="1" applyFill="1" applyBorder="1" applyAlignment="1">
      <alignment horizontal="right" vertical="center"/>
    </xf>
    <xf numFmtId="180" fontId="40" fillId="0" borderId="18" xfId="1" applyNumberFormat="1" applyFont="1" applyFill="1" applyBorder="1" applyAlignment="1">
      <alignment horizontal="right" vertical="center"/>
    </xf>
    <xf numFmtId="180" fontId="40" fillId="0" borderId="15" xfId="1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49" fontId="40" fillId="0" borderId="14" xfId="1" applyNumberFormat="1" applyFont="1" applyFill="1" applyBorder="1" applyAlignment="1">
      <alignment horizontal="left" vertical="center"/>
    </xf>
    <xf numFmtId="49" fontId="40" fillId="0" borderId="14" xfId="1" applyNumberFormat="1" applyFont="1" applyFill="1" applyBorder="1" applyAlignment="1">
      <alignment vertical="center"/>
    </xf>
    <xf numFmtId="180" fontId="40" fillId="0" borderId="14" xfId="1" applyNumberFormat="1" applyFont="1" applyFill="1" applyBorder="1" applyAlignment="1">
      <alignment horizontal="center" vertical="center"/>
    </xf>
    <xf numFmtId="177" fontId="43" fillId="0" borderId="0" xfId="488" applyNumberFormat="1" applyFont="1" applyFill="1" applyBorder="1" applyAlignment="1">
      <alignment horizontal="center" vertical="center" shrinkToFit="1"/>
    </xf>
    <xf numFmtId="177" fontId="2" fillId="0" borderId="1" xfId="488" applyNumberFormat="1" applyFont="1" applyFill="1" applyBorder="1" applyAlignment="1">
      <alignment horizontal="center" vertical="center" wrapText="1"/>
    </xf>
    <xf numFmtId="177" fontId="2" fillId="0" borderId="1" xfId="488" applyNumberFormat="1" applyFont="1" applyFill="1" applyBorder="1" applyAlignment="1">
      <alignment horizontal="center" vertical="center" wrapText="1" shrinkToFit="1"/>
    </xf>
    <xf numFmtId="0" fontId="46" fillId="0" borderId="1" xfId="488" applyFont="1" applyFill="1" applyBorder="1" applyAlignment="1">
      <alignment horizontal="center" vertical="center"/>
    </xf>
    <xf numFmtId="177" fontId="43" fillId="0" borderId="1" xfId="488" applyNumberFormat="1" applyFont="1" applyFill="1" applyBorder="1" applyAlignment="1">
      <alignment horizontal="center" vertical="center" shrinkToFit="1"/>
    </xf>
    <xf numFmtId="0" fontId="8" fillId="0" borderId="0" xfId="488"/>
    <xf numFmtId="177" fontId="2" fillId="0" borderId="0" xfId="488" applyNumberFormat="1" applyFont="1" applyFill="1" applyBorder="1" applyAlignment="1">
      <alignment horizontal="center" vertical="center" shrinkToFit="1"/>
    </xf>
    <xf numFmtId="0" fontId="15" fillId="0" borderId="5" xfId="48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49" fillId="0" borderId="20" xfId="0" applyFont="1" applyBorder="1" applyAlignment="1">
      <alignment vertical="center" wrapText="1"/>
    </xf>
    <xf numFmtId="0" fontId="50" fillId="0" borderId="20" xfId="0" applyFont="1" applyBorder="1" applyAlignment="1">
      <alignment vertical="center" wrapText="1"/>
    </xf>
    <xf numFmtId="0" fontId="50" fillId="0" borderId="20" xfId="0" applyFont="1" applyBorder="1" applyAlignment="1">
      <alignment horizontal="right" vertical="center" wrapText="1"/>
    </xf>
    <xf numFmtId="0" fontId="49" fillId="0" borderId="19" xfId="0" applyFont="1" applyBorder="1" applyAlignment="1">
      <alignment horizontal="center" vertical="center" wrapText="1"/>
    </xf>
    <xf numFmtId="0" fontId="50" fillId="0" borderId="19" xfId="0" applyFont="1" applyBorder="1" applyAlignment="1">
      <alignment vertical="center" wrapText="1"/>
    </xf>
    <xf numFmtId="0" fontId="50" fillId="0" borderId="19" xfId="0" applyFont="1" applyBorder="1" applyAlignment="1">
      <alignment horizontal="center" vertical="center" wrapText="1"/>
    </xf>
    <xf numFmtId="0" fontId="50" fillId="4" borderId="19" xfId="0" applyFont="1" applyFill="1" applyBorder="1" applyAlignment="1">
      <alignment vertical="center" wrapText="1"/>
    </xf>
    <xf numFmtId="4" fontId="51" fillId="4" borderId="19" xfId="0" applyNumberFormat="1" applyFont="1" applyFill="1" applyBorder="1" applyAlignment="1">
      <alignment vertical="center" wrapText="1"/>
    </xf>
    <xf numFmtId="4" fontId="51" fillId="4" borderId="19" xfId="0" applyNumberFormat="1" applyFont="1" applyFill="1" applyBorder="1" applyAlignment="1">
      <alignment horizontal="right" vertical="center" wrapText="1"/>
    </xf>
    <xf numFmtId="4" fontId="50" fillId="4" borderId="19" xfId="0" applyNumberFormat="1" applyFont="1" applyFill="1" applyBorder="1" applyAlignment="1">
      <alignment horizontal="right" vertical="center" wrapText="1"/>
    </xf>
    <xf numFmtId="4" fontId="50" fillId="4" borderId="19" xfId="0" applyNumberFormat="1" applyFont="1" applyFill="1" applyBorder="1" applyAlignment="1">
      <alignment vertical="center" wrapText="1"/>
    </xf>
    <xf numFmtId="4" fontId="50" fillId="0" borderId="19" xfId="0" applyNumberFormat="1" applyFont="1" applyBorder="1" applyAlignment="1">
      <alignment horizontal="right" vertical="center" wrapText="1"/>
    </xf>
    <xf numFmtId="4" fontId="51" fillId="0" borderId="19" xfId="0" applyNumberFormat="1" applyFont="1" applyBorder="1" applyAlignment="1">
      <alignment horizontal="right" vertical="center" wrapText="1"/>
    </xf>
    <xf numFmtId="0" fontId="50" fillId="4" borderId="19" xfId="0" applyFont="1" applyFill="1" applyBorder="1" applyAlignment="1">
      <alignment horizontal="left" vertical="center" wrapText="1"/>
    </xf>
    <xf numFmtId="0" fontId="50" fillId="4" borderId="19" xfId="0" applyFont="1" applyFill="1" applyBorder="1" applyAlignment="1">
      <alignment horizontal="center" vertical="center" wrapText="1"/>
    </xf>
    <xf numFmtId="4" fontId="52" fillId="0" borderId="19" xfId="0" applyNumberFormat="1" applyFont="1" applyBorder="1" applyAlignment="1">
      <alignment vertical="center" shrinkToFit="1"/>
    </xf>
    <xf numFmtId="4" fontId="49" fillId="0" borderId="19" xfId="0" applyNumberFormat="1" applyFont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8" fillId="0" borderId="0" xfId="0" applyFont="1" applyAlignment="1"/>
    <xf numFmtId="0" fontId="54" fillId="0" borderId="0" xfId="0" applyNumberFormat="1" applyFont="1" applyFill="1" applyAlignment="1" applyProtection="1">
      <alignment vertical="center"/>
    </xf>
    <xf numFmtId="176" fontId="55" fillId="0" borderId="0" xfId="491" applyNumberFormat="1" applyFont="1" applyAlignment="1">
      <alignment vertical="center"/>
    </xf>
    <xf numFmtId="176" fontId="55" fillId="0" borderId="0" xfId="491" applyNumberFormat="1" applyFont="1" applyAlignment="1">
      <alignment horizontal="right" vertical="center"/>
    </xf>
    <xf numFmtId="0" fontId="54" fillId="0" borderId="0" xfId="0" applyNumberFormat="1" applyFont="1" applyFill="1" applyAlignment="1" applyProtection="1">
      <alignment horizontal="center" vertical="center"/>
    </xf>
    <xf numFmtId="178" fontId="56" fillId="0" borderId="19" xfId="491" applyNumberFormat="1" applyFont="1" applyBorder="1" applyAlignment="1">
      <alignment horizontal="center" vertical="center"/>
    </xf>
    <xf numFmtId="0" fontId="57" fillId="0" borderId="19" xfId="0" applyFont="1" applyBorder="1" applyAlignment="1">
      <alignment horizontal="center"/>
    </xf>
    <xf numFmtId="0" fontId="57" fillId="0" borderId="19" xfId="0" applyFont="1" applyFill="1" applyBorder="1" applyAlignment="1">
      <alignment horizontal="center" shrinkToFit="1"/>
    </xf>
    <xf numFmtId="0" fontId="8" fillId="0" borderId="19" xfId="0" applyFont="1" applyFill="1" applyBorder="1" applyAlignment="1">
      <alignment horizontal="center" shrinkToFit="1"/>
    </xf>
    <xf numFmtId="178" fontId="56" fillId="0" borderId="19" xfId="492" applyNumberFormat="1" applyFont="1" applyFill="1" applyBorder="1" applyAlignment="1" applyProtection="1">
      <alignment vertical="center" wrapText="1"/>
    </xf>
    <xf numFmtId="178" fontId="15" fillId="0" borderId="19" xfId="0" applyNumberFormat="1" applyFont="1" applyFill="1" applyBorder="1" applyAlignment="1" applyProtection="1">
      <alignment horizontal="right" vertical="center" wrapText="1" shrinkToFit="1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 applyAlignment="1">
      <alignment shrinkToFit="1"/>
    </xf>
    <xf numFmtId="0" fontId="8" fillId="0" borderId="19" xfId="0" applyFont="1" applyBorder="1" applyAlignment="1">
      <alignment horizontal="center"/>
    </xf>
    <xf numFmtId="49" fontId="8" fillId="0" borderId="19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8" fillId="0" borderId="19" xfId="0" applyFont="1" applyBorder="1" applyAlignment="1"/>
    <xf numFmtId="0" fontId="5" fillId="0" borderId="19" xfId="0" applyNumberFormat="1" applyFont="1" applyFill="1" applyBorder="1" applyAlignment="1" applyProtection="1">
      <alignment vertical="center" wrapText="1"/>
    </xf>
    <xf numFmtId="0" fontId="15" fillId="0" borderId="19" xfId="0" applyNumberFormat="1" applyFont="1" applyFill="1" applyBorder="1" applyAlignment="1" applyProtection="1">
      <alignment vertical="center" wrapText="1"/>
    </xf>
    <xf numFmtId="178" fontId="56" fillId="0" borderId="19" xfId="491" applyNumberFormat="1" applyFont="1" applyBorder="1" applyAlignment="1">
      <alignment vertical="center" wrapText="1"/>
    </xf>
    <xf numFmtId="178" fontId="8" fillId="0" borderId="0" xfId="0" applyNumberFormat="1" applyFont="1" applyAlignment="1"/>
    <xf numFmtId="178" fontId="6" fillId="0" borderId="0" xfId="493" applyNumberFormat="1" applyFont="1" applyBorder="1" applyAlignment="1">
      <alignment horizontal="left" vertical="center"/>
    </xf>
    <xf numFmtId="0" fontId="33" fillId="0" borderId="0" xfId="246" applyFont="1">
      <alignment vertical="center"/>
    </xf>
    <xf numFmtId="0" fontId="60" fillId="0" borderId="19" xfId="246" applyFont="1" applyBorder="1" applyAlignment="1">
      <alignment horizontal="center" vertical="center"/>
    </xf>
    <xf numFmtId="0" fontId="60" fillId="0" borderId="5" xfId="246" applyFont="1" applyBorder="1" applyAlignment="1">
      <alignment horizontal="center" vertical="center"/>
    </xf>
    <xf numFmtId="0" fontId="33" fillId="0" borderId="19" xfId="246" applyFont="1" applyBorder="1">
      <alignment vertical="center"/>
    </xf>
    <xf numFmtId="0" fontId="33" fillId="0" borderId="19" xfId="246" applyFont="1" applyBorder="1" applyAlignment="1">
      <alignment horizontal="center" vertical="center"/>
    </xf>
    <xf numFmtId="0" fontId="33" fillId="0" borderId="20" xfId="246" applyFont="1" applyBorder="1" applyAlignment="1">
      <alignment vertical="center"/>
    </xf>
    <xf numFmtId="0" fontId="3" fillId="0" borderId="19" xfId="0" applyFont="1" applyFill="1" applyBorder="1" applyAlignment="1">
      <alignment horizontal="left" vertical="center" wrapText="1"/>
    </xf>
    <xf numFmtId="0" fontId="61" fillId="0" borderId="0" xfId="0" applyFont="1">
      <alignment vertical="center"/>
    </xf>
    <xf numFmtId="0" fontId="62" fillId="0" borderId="19" xfId="0" applyFont="1" applyBorder="1" applyAlignment="1">
      <alignment horizontal="left" vertical="center" wrapText="1"/>
    </xf>
    <xf numFmtId="0" fontId="63" fillId="0" borderId="19" xfId="246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0" xfId="5" applyFont="1">
      <alignment vertical="center"/>
    </xf>
    <xf numFmtId="0" fontId="49" fillId="0" borderId="19" xfId="0" applyFont="1" applyBorder="1" applyAlignment="1">
      <alignment horizontal="center" vertical="center" wrapText="1"/>
    </xf>
    <xf numFmtId="0" fontId="0" fillId="2" borderId="0" xfId="0" applyFill="1" applyAlignment="1">
      <alignment vertical="center" shrinkToFit="1"/>
    </xf>
    <xf numFmtId="0" fontId="27" fillId="0" borderId="20" xfId="479" applyFont="1" applyFill="1" applyBorder="1" applyAlignment="1">
      <alignment vertical="center"/>
    </xf>
    <xf numFmtId="0" fontId="0" fillId="0" borderId="0" xfId="481" applyFont="1" applyAlignment="1">
      <alignment vertical="center"/>
    </xf>
    <xf numFmtId="3" fontId="51" fillId="4" borderId="19" xfId="0" applyNumberFormat="1" applyFont="1" applyFill="1" applyBorder="1" applyAlignment="1">
      <alignment vertical="center" wrapText="1"/>
    </xf>
    <xf numFmtId="3" fontId="50" fillId="4" borderId="19" xfId="0" applyNumberFormat="1" applyFont="1" applyFill="1" applyBorder="1" applyAlignment="1">
      <alignment vertical="center" wrapText="1"/>
    </xf>
    <xf numFmtId="3" fontId="52" fillId="0" borderId="19" xfId="0" applyNumberFormat="1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 wrapText="1"/>
    </xf>
    <xf numFmtId="0" fontId="12" fillId="0" borderId="0" xfId="485" applyFont="1" applyAlignment="1">
      <alignment horizontal="center" vertical="center"/>
    </xf>
    <xf numFmtId="31" fontId="0" fillId="0" borderId="0" xfId="485" applyNumberFormat="1" applyFont="1" applyBorder="1" applyAlignment="1">
      <alignment horizontal="right" vertical="center"/>
    </xf>
    <xf numFmtId="0" fontId="0" fillId="0" borderId="0" xfId="485" applyFont="1" applyBorder="1" applyAlignment="1">
      <alignment horizontal="right" vertical="center"/>
    </xf>
    <xf numFmtId="0" fontId="5" fillId="0" borderId="6" xfId="485" applyFont="1" applyBorder="1" applyAlignment="1">
      <alignment horizontal="left" wrapText="1"/>
    </xf>
    <xf numFmtId="0" fontId="48" fillId="0" borderId="0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 shrinkToFit="1"/>
    </xf>
    <xf numFmtId="0" fontId="23" fillId="2" borderId="5" xfId="0" applyFont="1" applyFill="1" applyBorder="1" applyAlignment="1">
      <alignment horizontal="center" vertical="center" wrapText="1" shrinkToFit="1"/>
    </xf>
    <xf numFmtId="0" fontId="23" fillId="2" borderId="21" xfId="0" applyFont="1" applyFill="1" applyBorder="1" applyAlignment="1">
      <alignment horizontal="center" vertical="center" wrapText="1" shrinkToFi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 shrinkToFit="1"/>
    </xf>
    <xf numFmtId="0" fontId="23" fillId="2" borderId="11" xfId="0" applyFont="1" applyFill="1" applyBorder="1" applyAlignment="1">
      <alignment horizontal="center" vertical="center" wrapText="1" shrinkToFit="1"/>
    </xf>
    <xf numFmtId="0" fontId="23" fillId="2" borderId="12" xfId="0" applyFont="1" applyFill="1" applyBorder="1" applyAlignment="1">
      <alignment horizontal="center" vertical="center" wrapText="1" shrinkToFi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 shrinkToFit="1"/>
    </xf>
    <xf numFmtId="0" fontId="23" fillId="2" borderId="5" xfId="0" applyNumberFormat="1" applyFont="1" applyFill="1" applyBorder="1" applyAlignment="1">
      <alignment horizontal="center" vertical="center" wrapText="1"/>
    </xf>
    <xf numFmtId="0" fontId="23" fillId="2" borderId="21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5" fillId="2" borderId="20" xfId="0" applyFont="1" applyFill="1" applyBorder="1" applyAlignment="1">
      <alignment horizontal="left" vertical="center"/>
    </xf>
    <xf numFmtId="0" fontId="21" fillId="2" borderId="20" xfId="0" applyFont="1" applyFill="1" applyBorder="1" applyAlignment="1">
      <alignment horizontal="right" vertical="center"/>
    </xf>
    <xf numFmtId="0" fontId="22" fillId="2" borderId="2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177" fontId="23" fillId="2" borderId="5" xfId="0" applyNumberFormat="1" applyFont="1" applyFill="1" applyBorder="1" applyAlignment="1">
      <alignment horizontal="center" vertical="center" wrapText="1"/>
    </xf>
    <xf numFmtId="177" fontId="23" fillId="2" borderId="9" xfId="0" applyNumberFormat="1" applyFont="1" applyFill="1" applyBorder="1" applyAlignment="1">
      <alignment horizontal="center" vertical="center" wrapText="1"/>
    </xf>
    <xf numFmtId="177" fontId="23" fillId="2" borderId="21" xfId="0" applyNumberFormat="1" applyFont="1" applyFill="1" applyBorder="1" applyAlignment="1">
      <alignment horizontal="center" vertical="center" wrapText="1"/>
    </xf>
    <xf numFmtId="178" fontId="56" fillId="0" borderId="10" xfId="491" applyNumberFormat="1" applyFont="1" applyBorder="1" applyAlignment="1">
      <alignment horizontal="center" vertical="center"/>
    </xf>
    <xf numFmtId="178" fontId="56" fillId="0" borderId="12" xfId="491" applyNumberFormat="1" applyFont="1" applyBorder="1" applyAlignment="1">
      <alignment horizontal="center" vertical="center"/>
    </xf>
    <xf numFmtId="176" fontId="53" fillId="0" borderId="0" xfId="491" applyNumberFormat="1" applyFont="1" applyAlignment="1">
      <alignment horizontal="center" vertical="top" wrapText="1"/>
    </xf>
    <xf numFmtId="178" fontId="5" fillId="2" borderId="5" xfId="0" applyNumberFormat="1" applyFont="1" applyFill="1" applyBorder="1" applyAlignment="1">
      <alignment horizontal="left" vertical="center" wrapText="1" shrinkToFit="1"/>
    </xf>
    <xf numFmtId="178" fontId="5" fillId="2" borderId="9" xfId="0" applyNumberFormat="1" applyFont="1" applyFill="1" applyBorder="1" applyAlignment="1">
      <alignment horizontal="left" vertical="center" wrapText="1" shrinkToFit="1"/>
    </xf>
    <xf numFmtId="178" fontId="5" fillId="2" borderId="8" xfId="0" applyNumberFormat="1" applyFont="1" applyFill="1" applyBorder="1" applyAlignment="1">
      <alignment horizontal="left" vertical="center" wrapText="1" shrinkToFit="1"/>
    </xf>
    <xf numFmtId="0" fontId="10" fillId="2" borderId="6" xfId="0" applyFont="1" applyFill="1" applyBorder="1" applyAlignment="1">
      <alignment horizontal="left" vertical="top" wrapText="1" shrinkToFit="1"/>
    </xf>
    <xf numFmtId="0" fontId="27" fillId="2" borderId="5" xfId="0" applyFont="1" applyFill="1" applyBorder="1" applyAlignment="1">
      <alignment horizontal="left" vertical="center" shrinkToFit="1"/>
    </xf>
    <xf numFmtId="0" fontId="27" fillId="2" borderId="9" xfId="0" applyFont="1" applyFill="1" applyBorder="1" applyAlignment="1">
      <alignment horizontal="left" vertical="center" shrinkToFit="1"/>
    </xf>
    <xf numFmtId="0" fontId="27" fillId="2" borderId="8" xfId="0" applyFont="1" applyFill="1" applyBorder="1" applyAlignment="1">
      <alignment horizontal="left" vertical="center" shrinkToFit="1"/>
    </xf>
    <xf numFmtId="178" fontId="27" fillId="2" borderId="5" xfId="0" applyNumberFormat="1" applyFont="1" applyFill="1" applyBorder="1" applyAlignment="1">
      <alignment horizontal="right" vertical="center" shrinkToFit="1"/>
    </xf>
    <xf numFmtId="178" fontId="27" fillId="2" borderId="9" xfId="0" applyNumberFormat="1" applyFont="1" applyFill="1" applyBorder="1" applyAlignment="1">
      <alignment horizontal="right" vertical="center" shrinkToFit="1"/>
    </xf>
    <xf numFmtId="178" fontId="27" fillId="2" borderId="8" xfId="0" applyNumberFormat="1" applyFont="1" applyFill="1" applyBorder="1" applyAlignment="1">
      <alignment horizontal="right" vertical="center" shrinkToFit="1"/>
    </xf>
    <xf numFmtId="178" fontId="27" fillId="2" borderId="5" xfId="0" applyNumberFormat="1" applyFont="1" applyFill="1" applyBorder="1" applyAlignment="1">
      <alignment vertical="center" shrinkToFit="1"/>
    </xf>
    <xf numFmtId="178" fontId="27" fillId="2" borderId="9" xfId="0" applyNumberFormat="1" applyFont="1" applyFill="1" applyBorder="1" applyAlignment="1">
      <alignment vertical="center" shrinkToFit="1"/>
    </xf>
    <xf numFmtId="178" fontId="27" fillId="2" borderId="8" xfId="0" applyNumberFormat="1" applyFont="1" applyFill="1" applyBorder="1" applyAlignment="1">
      <alignment vertical="center" shrinkToFit="1"/>
    </xf>
    <xf numFmtId="0" fontId="28" fillId="2" borderId="0" xfId="0" applyFont="1" applyFill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left" vertical="center" shrinkToFit="1"/>
    </xf>
    <xf numFmtId="0" fontId="27" fillId="0" borderId="9" xfId="0" applyFont="1" applyFill="1" applyBorder="1" applyAlignment="1">
      <alignment horizontal="left" vertical="center" shrinkToFit="1"/>
    </xf>
    <xf numFmtId="0" fontId="27" fillId="0" borderId="8" xfId="0" applyFont="1" applyFill="1" applyBorder="1" applyAlignment="1">
      <alignment horizontal="left" vertical="center" shrinkToFit="1"/>
    </xf>
    <xf numFmtId="178" fontId="10" fillId="2" borderId="5" xfId="0" applyNumberFormat="1" applyFont="1" applyFill="1" applyBorder="1" applyAlignment="1">
      <alignment horizontal="left" vertical="center" wrapText="1" shrinkToFit="1"/>
    </xf>
    <xf numFmtId="178" fontId="10" fillId="2" borderId="9" xfId="0" applyNumberFormat="1" applyFont="1" applyFill="1" applyBorder="1" applyAlignment="1">
      <alignment horizontal="left" vertical="center" wrapText="1" shrinkToFit="1"/>
    </xf>
    <xf numFmtId="178" fontId="10" fillId="2" borderId="8" xfId="0" applyNumberFormat="1" applyFont="1" applyFill="1" applyBorder="1" applyAlignment="1">
      <alignment horizontal="left" vertical="center" wrapText="1" shrinkToFit="1"/>
    </xf>
    <xf numFmtId="0" fontId="34" fillId="0" borderId="0" xfId="5" applyFont="1" applyAlignment="1">
      <alignment horizontal="center" vertical="center"/>
    </xf>
    <xf numFmtId="0" fontId="31" fillId="0" borderId="0" xfId="479" applyFont="1" applyFill="1" applyAlignment="1">
      <alignment horizontal="center" vertical="center"/>
    </xf>
    <xf numFmtId="0" fontId="32" fillId="0" borderId="10" xfId="479" applyFont="1" applyFill="1" applyBorder="1" applyAlignment="1">
      <alignment horizontal="center" vertical="center"/>
    </xf>
    <xf numFmtId="0" fontId="32" fillId="0" borderId="11" xfId="479" applyFont="1" applyFill="1" applyBorder="1" applyAlignment="1">
      <alignment horizontal="center" vertical="center"/>
    </xf>
    <xf numFmtId="0" fontId="32" fillId="0" borderId="12" xfId="479" applyFont="1" applyFill="1" applyBorder="1" applyAlignment="1">
      <alignment horizontal="center" vertical="center"/>
    </xf>
    <xf numFmtId="0" fontId="27" fillId="0" borderId="7" xfId="479" applyFont="1" applyFill="1" applyBorder="1" applyAlignment="1">
      <alignment horizontal="right" vertical="center"/>
    </xf>
    <xf numFmtId="0" fontId="37" fillId="0" borderId="0" xfId="481" applyFont="1" applyAlignment="1">
      <alignment horizontal="center" vertical="center"/>
    </xf>
    <xf numFmtId="0" fontId="15" fillId="0" borderId="1" xfId="481" applyFont="1" applyBorder="1" applyAlignment="1">
      <alignment horizontal="center" vertical="center"/>
    </xf>
    <xf numFmtId="0" fontId="15" fillId="0" borderId="10" xfId="481" applyFont="1" applyBorder="1" applyAlignment="1">
      <alignment horizontal="center" vertical="center"/>
    </xf>
    <xf numFmtId="0" fontId="15" fillId="0" borderId="11" xfId="481" applyFont="1" applyBorder="1" applyAlignment="1">
      <alignment horizontal="center" vertical="center"/>
    </xf>
    <xf numFmtId="0" fontId="15" fillId="0" borderId="12" xfId="481" applyFont="1" applyBorder="1" applyAlignment="1">
      <alignment horizontal="center" vertical="center"/>
    </xf>
    <xf numFmtId="0" fontId="15" fillId="0" borderId="5" xfId="481" applyFont="1" applyBorder="1" applyAlignment="1">
      <alignment horizontal="center" vertical="center"/>
    </xf>
    <xf numFmtId="0" fontId="15" fillId="0" borderId="8" xfId="481" applyFont="1" applyBorder="1" applyAlignment="1">
      <alignment horizontal="center" vertical="center"/>
    </xf>
    <xf numFmtId="0" fontId="38" fillId="0" borderId="0" xfId="483" applyNumberFormat="1" applyFont="1" applyFill="1" applyBorder="1" applyAlignment="1" applyProtection="1">
      <alignment horizontal="center" vertical="center"/>
    </xf>
    <xf numFmtId="0" fontId="39" fillId="0" borderId="0" xfId="483" applyNumberFormat="1" applyFont="1" applyFill="1" applyBorder="1" applyAlignment="1" applyProtection="1"/>
    <xf numFmtId="177" fontId="44" fillId="0" borderId="0" xfId="488" applyNumberFormat="1" applyFont="1" applyFill="1" applyAlignment="1">
      <alignment horizontal="center" vertical="center" shrinkToFit="1"/>
    </xf>
    <xf numFmtId="177" fontId="2" fillId="0" borderId="7" xfId="488" applyNumberFormat="1" applyFont="1" applyFill="1" applyBorder="1" applyAlignment="1">
      <alignment horizontal="left" vertical="center" shrinkToFit="1"/>
    </xf>
    <xf numFmtId="0" fontId="33" fillId="0" borderId="1" xfId="488" applyFont="1" applyFill="1" applyBorder="1" applyAlignment="1">
      <alignment horizontal="center" vertical="center"/>
    </xf>
    <xf numFmtId="177" fontId="43" fillId="0" borderId="1" xfId="488" applyNumberFormat="1" applyFont="1" applyFill="1" applyBorder="1" applyAlignment="1">
      <alignment horizontal="center" vertical="center" shrinkToFit="1"/>
    </xf>
    <xf numFmtId="0" fontId="59" fillId="0" borderId="0" xfId="246" applyFont="1" applyAlignment="1">
      <alignment horizontal="center" vertical="center"/>
    </xf>
    <xf numFmtId="0" fontId="33" fillId="0" borderId="10" xfId="246" applyFont="1" applyBorder="1" applyAlignment="1">
      <alignment horizontal="center" vertical="center"/>
    </xf>
    <xf numFmtId="0" fontId="33" fillId="0" borderId="12" xfId="246" applyFont="1" applyBorder="1" applyAlignment="1">
      <alignment horizontal="center" vertical="center"/>
    </xf>
    <xf numFmtId="0" fontId="32" fillId="0" borderId="0" xfId="479" applyFont="1" applyFill="1" applyBorder="1" applyAlignment="1">
      <alignment horizontal="center" vertical="center"/>
    </xf>
    <xf numFmtId="0" fontId="32" fillId="0" borderId="22" xfId="479" applyFont="1" applyFill="1" applyBorder="1" applyAlignment="1">
      <alignment horizontal="center" vertical="center"/>
    </xf>
    <xf numFmtId="0" fontId="27" fillId="0" borderId="0" xfId="479" applyFont="1" applyFill="1" applyBorder="1" applyAlignment="1">
      <alignment vertical="center"/>
    </xf>
    <xf numFmtId="0" fontId="32" fillId="0" borderId="1" xfId="479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5" fillId="2" borderId="1" xfId="0" applyFont="1" applyFill="1" applyBorder="1" applyAlignment="1">
      <alignment vertical="center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94">
    <cellStyle name="Normal" xfId="1"/>
    <cellStyle name="常规" xfId="0" builtinId="0"/>
    <cellStyle name="常规 10" xfId="2"/>
    <cellStyle name="常规 11" xfId="3"/>
    <cellStyle name="常规 11 10 2 2" xfId="493"/>
    <cellStyle name="常规 11 2" xfId="486"/>
    <cellStyle name="常规 11 3" xfId="487"/>
    <cellStyle name="常规 12" xfId="4"/>
    <cellStyle name="常规 12 2" xfId="488"/>
    <cellStyle name="常规 13" xfId="5"/>
    <cellStyle name="常规 13 2" xfId="6"/>
    <cellStyle name="常规 13 2 10" xfId="7"/>
    <cellStyle name="常规 13 2 11" xfId="8"/>
    <cellStyle name="常规 13 2 2" xfId="9"/>
    <cellStyle name="常规 13 2 2 2" xfId="10"/>
    <cellStyle name="常规 13 2 2 2 2" xfId="11"/>
    <cellStyle name="常规 13 2 2 2 2 2" xfId="12"/>
    <cellStyle name="常规 13 2 2 2 2 2 2" xfId="13"/>
    <cellStyle name="常规 13 2 2 2 2 2 2 2" xfId="14"/>
    <cellStyle name="常规 13 2 2 2 2 2 2 2 2" xfId="15"/>
    <cellStyle name="常规 13 2 2 2 2 2 2 2_2018年各单位业务费和专项经费表" xfId="16"/>
    <cellStyle name="常规 13 2 2 2 2 2 3" xfId="17"/>
    <cellStyle name="常规 13 2 2 2 2 2 3 2" xfId="18"/>
    <cellStyle name="常规 13 2 2 2 2 2 3_2018年各单位业务费和专项经费表" xfId="19"/>
    <cellStyle name="常规 13 2 2 2 2 3" xfId="20"/>
    <cellStyle name="常规 13 2 2 2 2 3 2" xfId="21"/>
    <cellStyle name="常规 13 2 2 2 2 3 2 2" xfId="22"/>
    <cellStyle name="常规 13 2 2 2 2 3 2 2 2" xfId="23"/>
    <cellStyle name="常规 13 2 2 2 2 3 2 2_2018年各单位业务费和专项经费表" xfId="24"/>
    <cellStyle name="常规 13 2 2 2 2 3 3" xfId="25"/>
    <cellStyle name="常规 13 2 2 2 2 3 3 2" xfId="26"/>
    <cellStyle name="常规 13 2 2 2 2 3 3_2018年各单位业务费和专项经费表" xfId="27"/>
    <cellStyle name="常规 13 2 2 2 2 4" xfId="28"/>
    <cellStyle name="常规 13 2 2 2 2 4 2" xfId="29"/>
    <cellStyle name="常规 13 2 2 2 2 4 2 2" xfId="30"/>
    <cellStyle name="常规 13 2 2 2 2 4 2_2018年各单位业务费和专项经费表" xfId="31"/>
    <cellStyle name="常规 13 2 2 2 2 4 3" xfId="32"/>
    <cellStyle name="常规 13 2 2 2 2 4_2018年各单位业务费和专项经费表" xfId="33"/>
    <cellStyle name="常规 13 2 2 2 2 5" xfId="34"/>
    <cellStyle name="常规 13 2 2 2 2 5 2" xfId="35"/>
    <cellStyle name="常规 13 2 2 2 2 5 2 2" xfId="36"/>
    <cellStyle name="常规 13 2 2 2 2 5 2_2018年各单位业务费和专项经费表" xfId="37"/>
    <cellStyle name="常规 13 2 2 2 2 6" xfId="38"/>
    <cellStyle name="常规 13 2 2 2 2 6 2" xfId="39"/>
    <cellStyle name="常规 13 2 2 2 2 6_2018年各单位业务费和专项经费表" xfId="40"/>
    <cellStyle name="常规 13 2 2 2 2_2018年各单位业务费和专项经费表" xfId="41"/>
    <cellStyle name="常规 13 2 2 2 3" xfId="42"/>
    <cellStyle name="常规 13 2 2 2 3 2" xfId="43"/>
    <cellStyle name="常规 13 2 2 2 3 2 2" xfId="44"/>
    <cellStyle name="常规 13 2 2 2 3 2 2 2" xfId="45"/>
    <cellStyle name="常规 13 2 2 2 3 2 2 2 2" xfId="46"/>
    <cellStyle name="常规 13 2 2 2 3 2 2 2_2018年各单位业务费和专项经费表" xfId="47"/>
    <cellStyle name="常规 13 2 2 2 3 2 3" xfId="48"/>
    <cellStyle name="常规 13 2 2 2 3 2 3 2" xfId="49"/>
    <cellStyle name="常规 13 2 2 2 3 2 3_2018年各单位业务费和专项经费表" xfId="50"/>
    <cellStyle name="常规 13 2 2 2 3 3" xfId="51"/>
    <cellStyle name="常规 13 2 2 2 3 3 2" xfId="52"/>
    <cellStyle name="常规 13 2 2 2 3 3 2 2" xfId="53"/>
    <cellStyle name="常规 13 2 2 2 3 3 2_2018年各单位业务费和专项经费表" xfId="54"/>
    <cellStyle name="常规 13 2 2 2 3 3 3" xfId="55"/>
    <cellStyle name="常规 13 2 2 2 3 3_2018年各单位业务费和专项经费表" xfId="56"/>
    <cellStyle name="常规 13 2 2 2 3 4" xfId="57"/>
    <cellStyle name="常规 13 2 2 2 3 4 2" xfId="58"/>
    <cellStyle name="常规 13 2 2 2 3 4 2 2" xfId="59"/>
    <cellStyle name="常规 13 2 2 2 3 4 2_2018年各单位业务费和专项经费表" xfId="60"/>
    <cellStyle name="常规 13 2 2 2 3 5" xfId="61"/>
    <cellStyle name="常规 13 2 2 2 3 5 2" xfId="62"/>
    <cellStyle name="常规 13 2 2 2 3 5_2018年各单位业务费和专项经费表" xfId="63"/>
    <cellStyle name="常规 13 2 2 2 3_2018年各单位业务费和专项经费表" xfId="64"/>
    <cellStyle name="常规 13 2 2 3" xfId="65"/>
    <cellStyle name="常规 13 2 2 3 2" xfId="66"/>
    <cellStyle name="常规 13 2 2 3 2 2" xfId="67"/>
    <cellStyle name="常规 13 2 2 3 2 2 2" xfId="68"/>
    <cellStyle name="常规 13 2 2 3 2 2 2 2" xfId="69"/>
    <cellStyle name="常规 13 2 2 3 2 2 2_2018年各单位业务费和专项经费表" xfId="70"/>
    <cellStyle name="常规 13 2 2 3 2 3" xfId="71"/>
    <cellStyle name="常规 13 2 2 3 2 3 2" xfId="72"/>
    <cellStyle name="常规 13 2 2 3 2 3_2018年各单位业务费和专项经费表" xfId="73"/>
    <cellStyle name="常规 13 2 2 3 3" xfId="74"/>
    <cellStyle name="常规 13 2 2 3 3 2" xfId="75"/>
    <cellStyle name="常规 13 2 2 3 3 2 2" xfId="76"/>
    <cellStyle name="常规 13 2 2 3 3 2_2018年各单位业务费和专项经费表" xfId="77"/>
    <cellStyle name="常规 13 2 2 3 3 3" xfId="78"/>
    <cellStyle name="常规 13 2 2 3 3_2018年各单位业务费和专项经费表" xfId="79"/>
    <cellStyle name="常规 13 2 2 3 4" xfId="80"/>
    <cellStyle name="常规 13 2 2 3 4 2" xfId="81"/>
    <cellStyle name="常规 13 2 2 3 4 2 2" xfId="82"/>
    <cellStyle name="常规 13 2 2 3 4 2_2018年各单位业务费和专项经费表" xfId="83"/>
    <cellStyle name="常规 13 2 2 3 5" xfId="84"/>
    <cellStyle name="常规 13 2 2 3 5 2" xfId="85"/>
    <cellStyle name="常规 13 2 2 3 5_2018年各单位业务费和专项经费表" xfId="86"/>
    <cellStyle name="常规 13 2 2 3_2018年各单位业务费和专项经费表" xfId="87"/>
    <cellStyle name="常规 13 2 2 4" xfId="88"/>
    <cellStyle name="常规 13 2 2 4 2" xfId="89"/>
    <cellStyle name="常规 13 2 2 4 2 2" xfId="90"/>
    <cellStyle name="常规 13 2 2 4 2 2 2" xfId="91"/>
    <cellStyle name="常规 13 2 2 4 2 2 2 2" xfId="92"/>
    <cellStyle name="常规 13 2 2 4 2 2 2 2 2" xfId="93"/>
    <cellStyle name="常规 13 2 2 4 2 2 2 2_2018年各单位业务费和专项经费表" xfId="94"/>
    <cellStyle name="常规 13 2 2 4 2 2 3" xfId="95"/>
    <cellStyle name="常规 13 2 2 4 2 2 3 2" xfId="96"/>
    <cellStyle name="常规 13 2 2 4 2 2 3_2018年各单位业务费和专项经费表" xfId="97"/>
    <cellStyle name="常规 13 2 2 4 2 3" xfId="98"/>
    <cellStyle name="常规 13 2 2 4 2 3 2" xfId="99"/>
    <cellStyle name="常规 13 2 2 4 2 3 2 2" xfId="100"/>
    <cellStyle name="常规 13 2 2 4 2 3 2_2018年各单位业务费和专项经费表" xfId="101"/>
    <cellStyle name="常规 13 2 2 4 2 3 3" xfId="102"/>
    <cellStyle name="常规 13 2 2 4 2 3_2018年各单位业务费和专项经费表" xfId="103"/>
    <cellStyle name="常规 13 2 2 4 2 4" xfId="104"/>
    <cellStyle name="常规 13 2 2 4 2 4 2" xfId="105"/>
    <cellStyle name="常规 13 2 2 4 2 4 2 2" xfId="106"/>
    <cellStyle name="常规 13 2 2 4 2 4 2_2018年各单位业务费和专项经费表" xfId="107"/>
    <cellStyle name="常规 13 2 2 4 2 5" xfId="108"/>
    <cellStyle name="常规 13 2 2 4 2 5 2" xfId="109"/>
    <cellStyle name="常规 13 2 2 4 2 5_2018年各单位业务费和专项经费表" xfId="110"/>
    <cellStyle name="常规 13 2 2 4 2_2018年各单位业务费和专项经费表" xfId="111"/>
    <cellStyle name="常规 13 2 2 5" xfId="112"/>
    <cellStyle name="常规 13 2 2 5 2" xfId="113"/>
    <cellStyle name="常规 13 2 2 5 2 2" xfId="114"/>
    <cellStyle name="常规 13 2 2 5 2 2 2" xfId="115"/>
    <cellStyle name="常规 13 2 2 5 2 2_2018年各单位业务费和专项经费表" xfId="116"/>
    <cellStyle name="常规 13 2 2 5 3" xfId="117"/>
    <cellStyle name="常规 13 2 2 5 3 2" xfId="118"/>
    <cellStyle name="常规 13 2 2 5 3_2018年各单位业务费和专项经费表" xfId="119"/>
    <cellStyle name="常规 13 2 2 6" xfId="120"/>
    <cellStyle name="常规 13 2 2 6 2" xfId="121"/>
    <cellStyle name="常规 13 2 2 6 2 2" xfId="122"/>
    <cellStyle name="常规 13 2 2 6 2_2018年各单位业务费和专项经费表" xfId="123"/>
    <cellStyle name="常规 13 2 2 6 3" xfId="124"/>
    <cellStyle name="常规 13 2 2 6_2018年各单位业务费和专项经费表" xfId="125"/>
    <cellStyle name="常规 13 2 2 7" xfId="126"/>
    <cellStyle name="常规 13 2 2 7 2" xfId="127"/>
    <cellStyle name="常规 13 2 2 7_2018年各单位业务费和专项经费表" xfId="128"/>
    <cellStyle name="常规 13 2 2_2018年各单位业务费和专项经费表" xfId="129"/>
    <cellStyle name="常规 13 2 3" xfId="130"/>
    <cellStyle name="常规 13 2 3 2" xfId="131"/>
    <cellStyle name="常规 13 2 3 2 2" xfId="132"/>
    <cellStyle name="常规 13 2 3 2 2 2" xfId="133"/>
    <cellStyle name="常规 13 2 3 2 2 2 2" xfId="134"/>
    <cellStyle name="常规 13 2 3 2 2 2 2 2" xfId="135"/>
    <cellStyle name="常规 13 2 3 2 2 2 2_2018年各单位业务费和专项经费表" xfId="136"/>
    <cellStyle name="常规 13 2 3 2 2 3" xfId="137"/>
    <cellStyle name="常规 13 2 3 2 2 3 2" xfId="138"/>
    <cellStyle name="常规 13 2 3 2 2 3_2018年各单位业务费和专项经费表" xfId="139"/>
    <cellStyle name="常规 13 2 3 2 3" xfId="140"/>
    <cellStyle name="常规 13 2 3 2 3 2" xfId="141"/>
    <cellStyle name="常规 13 2 3 2 3 2 2" xfId="142"/>
    <cellStyle name="常规 13 2 3 2 3 2 2 2" xfId="143"/>
    <cellStyle name="常规 13 2 3 2 3 2 2_2018年各单位业务费和专项经费表" xfId="144"/>
    <cellStyle name="常规 13 2 3 2 3 3" xfId="145"/>
    <cellStyle name="常规 13 2 3 2 3 3 2" xfId="146"/>
    <cellStyle name="常规 13 2 3 2 3 3_2018年各单位业务费和专项经费表" xfId="147"/>
    <cellStyle name="常规 13 2 3 2 4" xfId="148"/>
    <cellStyle name="常规 13 2 3 2 4 2" xfId="149"/>
    <cellStyle name="常规 13 2 3 2 4 2 2" xfId="150"/>
    <cellStyle name="常规 13 2 3 2 4 2_2018年各单位业务费和专项经费表" xfId="151"/>
    <cellStyle name="常规 13 2 3 2 4 3" xfId="152"/>
    <cellStyle name="常规 13 2 3 2 4_2018年各单位业务费和专项经费表" xfId="153"/>
    <cellStyle name="常规 13 2 3 2 5" xfId="154"/>
    <cellStyle name="常规 13 2 3 2 5 2" xfId="155"/>
    <cellStyle name="常规 13 2 3 2 5 2 2" xfId="156"/>
    <cellStyle name="常规 13 2 3 2 5 2_2018年各单位业务费和专项经费表" xfId="157"/>
    <cellStyle name="常规 13 2 3 2 6" xfId="158"/>
    <cellStyle name="常规 13 2 3 2 6 2" xfId="159"/>
    <cellStyle name="常规 13 2 3 2 6_2018年各单位业务费和专项经费表" xfId="160"/>
    <cellStyle name="常规 13 2 3 2_2018年各单位业务费和专项经费表" xfId="161"/>
    <cellStyle name="常规 13 2 3 3" xfId="162"/>
    <cellStyle name="常规 13 2 3 3 2" xfId="163"/>
    <cellStyle name="常规 13 2 3 3 2 2" xfId="164"/>
    <cellStyle name="常规 13 2 3 3 2 2 2" xfId="165"/>
    <cellStyle name="常规 13 2 3 3 2 2 2 2" xfId="166"/>
    <cellStyle name="常规 13 2 3 3 2 2 2_2018年各单位业务费和专项经费表" xfId="167"/>
    <cellStyle name="常规 13 2 3 3 2 3" xfId="168"/>
    <cellStyle name="常规 13 2 3 3 2 3 2" xfId="169"/>
    <cellStyle name="常规 13 2 3 3 2 3_2018年各单位业务费和专项经费表" xfId="170"/>
    <cellStyle name="常规 13 2 3 3 3" xfId="171"/>
    <cellStyle name="常规 13 2 3 3 3 2" xfId="172"/>
    <cellStyle name="常规 13 2 3 3 3 2 2" xfId="173"/>
    <cellStyle name="常规 13 2 3 3 3 2_2018年各单位业务费和专项经费表" xfId="174"/>
    <cellStyle name="常规 13 2 3 3 3 3" xfId="175"/>
    <cellStyle name="常规 13 2 3 3 3_2018年各单位业务费和专项经费表" xfId="176"/>
    <cellStyle name="常规 13 2 3 3 4" xfId="177"/>
    <cellStyle name="常规 13 2 3 3 4 2" xfId="178"/>
    <cellStyle name="常规 13 2 3 3 4 2 2" xfId="179"/>
    <cellStyle name="常规 13 2 3 3 4 2_2018年各单位业务费和专项经费表" xfId="180"/>
    <cellStyle name="常规 13 2 3 3 5" xfId="181"/>
    <cellStyle name="常规 13 2 3 3 5 2" xfId="182"/>
    <cellStyle name="常规 13 2 3 3 5_2018年各单位业务费和专项经费表" xfId="183"/>
    <cellStyle name="常规 13 2 3 3_2018年各单位业务费和专项经费表" xfId="184"/>
    <cellStyle name="常规 13 2 4" xfId="185"/>
    <cellStyle name="常规 13 2 4 2" xfId="186"/>
    <cellStyle name="常规 13 2 4 2 2" xfId="187"/>
    <cellStyle name="常规 13 2 4 2 2 2" xfId="188"/>
    <cellStyle name="常规 13 2 4 2 2 2 2" xfId="189"/>
    <cellStyle name="常规 13 2 4 2 2 2_2018年各单位业务费和专项经费表" xfId="190"/>
    <cellStyle name="常规 13 2 4 2 3" xfId="191"/>
    <cellStyle name="常规 13 2 4 2 3 2" xfId="192"/>
    <cellStyle name="常规 13 2 4 2 3_2018年各单位业务费和专项经费表" xfId="193"/>
    <cellStyle name="常规 13 2 4 3" xfId="194"/>
    <cellStyle name="常规 13 2 4 3 2" xfId="195"/>
    <cellStyle name="常规 13 2 4 3 2 2" xfId="196"/>
    <cellStyle name="常规 13 2 4 3 2_2018年各单位业务费和专项经费表" xfId="197"/>
    <cellStyle name="常规 13 2 4 3 3" xfId="198"/>
    <cellStyle name="常规 13 2 4 3_2018年各单位业务费和专项经费表" xfId="199"/>
    <cellStyle name="常规 13 2 4 4" xfId="200"/>
    <cellStyle name="常规 13 2 4 4 2" xfId="201"/>
    <cellStyle name="常规 13 2 4 4 2 2" xfId="202"/>
    <cellStyle name="常规 13 2 4 4 2_2018年各单位业务费和专项经费表" xfId="203"/>
    <cellStyle name="常规 13 2 4 5" xfId="204"/>
    <cellStyle name="常规 13 2 4 5 2" xfId="205"/>
    <cellStyle name="常规 13 2 4 5_2018年各单位业务费和专项经费表" xfId="206"/>
    <cellStyle name="常规 13 2 4_2018年各单位业务费和专项经费表" xfId="207"/>
    <cellStyle name="常规 13 2 5" xfId="208"/>
    <cellStyle name="常规 13 2 5 2" xfId="209"/>
    <cellStyle name="常规 13 2 5 2 2" xfId="210"/>
    <cellStyle name="常规 13 2 5 2 2 2" xfId="211"/>
    <cellStyle name="常规 13 2 5 2 2 2 2" xfId="212"/>
    <cellStyle name="常规 13 2 5 2 2 2 2 2" xfId="213"/>
    <cellStyle name="常规 13 2 5 2 2 2 2_2018年各单位业务费和专项经费表" xfId="214"/>
    <cellStyle name="常规 13 2 5 2 2 3" xfId="215"/>
    <cellStyle name="常规 13 2 5 2 2 3 2" xfId="216"/>
    <cellStyle name="常规 13 2 5 2 2 3_2018年各单位业务费和专项经费表" xfId="217"/>
    <cellStyle name="常规 13 2 5 2 3" xfId="218"/>
    <cellStyle name="常规 13 2 5 2 3 2" xfId="219"/>
    <cellStyle name="常规 13 2 5 2 3 2 2" xfId="220"/>
    <cellStyle name="常规 13 2 5 2 3 2_2018年各单位业务费和专项经费表" xfId="221"/>
    <cellStyle name="常规 13 2 5 2 3 3" xfId="222"/>
    <cellStyle name="常规 13 2 5 2 3_2018年各单位业务费和专项经费表" xfId="223"/>
    <cellStyle name="常规 13 2 5 2 4" xfId="224"/>
    <cellStyle name="常规 13 2 5 2 4 2" xfId="225"/>
    <cellStyle name="常规 13 2 5 2 4 2 2" xfId="226"/>
    <cellStyle name="常规 13 2 5 2 4 2_2018年各单位业务费和专项经费表" xfId="227"/>
    <cellStyle name="常规 13 2 5 2 5" xfId="228"/>
    <cellStyle name="常规 13 2 5 2 5 2" xfId="229"/>
    <cellStyle name="常规 13 2 5 2 5_2018年各单位业务费和专项经费表" xfId="230"/>
    <cellStyle name="常规 13 2 5 2_2018年各单位业务费和专项经费表" xfId="231"/>
    <cellStyle name="常规 13 2 6" xfId="232"/>
    <cellStyle name="常规 13 2 6 2" xfId="233"/>
    <cellStyle name="常规 13 2 6 2 2" xfId="234"/>
    <cellStyle name="常规 13 2 6 2 2 2" xfId="235"/>
    <cellStyle name="常规 13 2 6 2 2_2018年各单位业务费和专项经费表" xfId="236"/>
    <cellStyle name="常规 13 2 6 3" xfId="237"/>
    <cellStyle name="常规 13 2 6 3 2" xfId="238"/>
    <cellStyle name="常规 13 2 6 3_2018年各单位业务费和专项经费表" xfId="239"/>
    <cellStyle name="常规 13 2 7" xfId="240"/>
    <cellStyle name="常规 13 2 7 2" xfId="241"/>
    <cellStyle name="常规 13 2 7 2 2" xfId="242"/>
    <cellStyle name="常规 13 2 7 2_2018年各单位业务费和专项经费表" xfId="243"/>
    <cellStyle name="常规 13 2 7 3" xfId="244"/>
    <cellStyle name="常规 13 2 7_2018年各单位业务费和专项经费表" xfId="245"/>
    <cellStyle name="常规 13 2 8" xfId="246"/>
    <cellStyle name="常规 13 2 8 2" xfId="247"/>
    <cellStyle name="常规 13 2 8_2018年各单位业务费和专项经费表" xfId="248"/>
    <cellStyle name="常规 13 2 9" xfId="249"/>
    <cellStyle name="常规 13 2_2018年各单位业务费和专项经费表" xfId="250"/>
    <cellStyle name="常规 14" xfId="251"/>
    <cellStyle name="常规 15" xfId="252"/>
    <cellStyle name="常规 16" xfId="253"/>
    <cellStyle name="常规 17" xfId="254"/>
    <cellStyle name="常规 18" xfId="255"/>
    <cellStyle name="常规 19" xfId="256"/>
    <cellStyle name="常规 2" xfId="257"/>
    <cellStyle name="常规 2 2" xfId="258"/>
    <cellStyle name="常规 2 2 2" xfId="259"/>
    <cellStyle name="常规 2 2 2 2" xfId="260"/>
    <cellStyle name="常规 2 2 2 2 2" xfId="261"/>
    <cellStyle name="常规 2 2 2 2 2 2" xfId="262"/>
    <cellStyle name="常规 2 2 2 2 2 2 2" xfId="263"/>
    <cellStyle name="常规 2 2 2 2 2 2 2 2" xfId="264"/>
    <cellStyle name="常规 2 2 2 2 2 2 2_2018年各单位业务费和专项经费表" xfId="265"/>
    <cellStyle name="常规 2 2 2 2 2 3" xfId="266"/>
    <cellStyle name="常规 2 2 2 2 2 3 2" xfId="267"/>
    <cellStyle name="常规 2 2 2 2 2 3_2018年各单位业务费和专项经费表" xfId="268"/>
    <cellStyle name="常规 2 2 2 2 3" xfId="269"/>
    <cellStyle name="常规 2 2 2 2 3 2" xfId="270"/>
    <cellStyle name="常规 2 2 2 2 3 2 2" xfId="271"/>
    <cellStyle name="常规 2 2 2 2 3 2 2 2" xfId="272"/>
    <cellStyle name="常规 2 2 2 2 3 2 2_2018年各单位业务费和专项经费表" xfId="273"/>
    <cellStyle name="常规 2 2 2 2 3 3" xfId="274"/>
    <cellStyle name="常规 2 2 2 2 3 3 2" xfId="275"/>
    <cellStyle name="常规 2 2 2 2 3 3_2018年各单位业务费和专项经费表" xfId="276"/>
    <cellStyle name="常规 2 2 2 2 4" xfId="277"/>
    <cellStyle name="常规 2 2 2 2 4 2" xfId="278"/>
    <cellStyle name="常规 2 2 2 2 4 2 2" xfId="279"/>
    <cellStyle name="常规 2 2 2 2 4 2_2018年各单位业务费和专项经费表" xfId="280"/>
    <cellStyle name="常规 2 2 2 2 4 3" xfId="281"/>
    <cellStyle name="常规 2 2 2 2 4_2018年各单位业务费和专项经费表" xfId="282"/>
    <cellStyle name="常规 2 2 2 2 5" xfId="283"/>
    <cellStyle name="常规 2 2 2 2 5 2" xfId="284"/>
    <cellStyle name="常规 2 2 2 2 5 2 2" xfId="285"/>
    <cellStyle name="常规 2 2 2 2 5 2_2018年各单位业务费和专项经费表" xfId="286"/>
    <cellStyle name="常规 2 2 2 2 6" xfId="287"/>
    <cellStyle name="常规 2 2 2 2 6 2" xfId="288"/>
    <cellStyle name="常规 2 2 2 2 6_2018年各单位业务费和专项经费表" xfId="289"/>
    <cellStyle name="常规 2 2 2 2_2018年各单位业务费和专项经费表" xfId="290"/>
    <cellStyle name="常规 2 2 2 3" xfId="291"/>
    <cellStyle name="常规 2 2 2 3 2" xfId="292"/>
    <cellStyle name="常规 2 2 2 3 2 2" xfId="293"/>
    <cellStyle name="常规 2 2 2 3 2 2 2" xfId="294"/>
    <cellStyle name="常规 2 2 2 3 2 2 2 2" xfId="295"/>
    <cellStyle name="常规 2 2 2 3 2 2 2_2018年各单位业务费和专项经费表" xfId="296"/>
    <cellStyle name="常规 2 2 2 3 2 3" xfId="297"/>
    <cellStyle name="常规 2 2 2 3 2 3 2" xfId="298"/>
    <cellStyle name="常规 2 2 2 3 2 3_2018年各单位业务费和专项经费表" xfId="299"/>
    <cellStyle name="常规 2 2 2 3 3" xfId="300"/>
    <cellStyle name="常规 2 2 2 3 3 2" xfId="301"/>
    <cellStyle name="常规 2 2 2 3 3 2 2" xfId="302"/>
    <cellStyle name="常规 2 2 2 3 3 2_2018年各单位业务费和专项经费表" xfId="303"/>
    <cellStyle name="常规 2 2 2 3 3 3" xfId="304"/>
    <cellStyle name="常规 2 2 2 3 3_2018年各单位业务费和专项经费表" xfId="305"/>
    <cellStyle name="常规 2 2 2 3 4" xfId="306"/>
    <cellStyle name="常规 2 2 2 3 4 2" xfId="307"/>
    <cellStyle name="常规 2 2 2 3 4 2 2" xfId="308"/>
    <cellStyle name="常规 2 2 2 3 4 2_2018年各单位业务费和专项经费表" xfId="309"/>
    <cellStyle name="常规 2 2 2 3 5" xfId="310"/>
    <cellStyle name="常规 2 2 2 3 5 2" xfId="311"/>
    <cellStyle name="常规 2 2 2 3 5_2018年各单位业务费和专项经费表" xfId="312"/>
    <cellStyle name="常规 2 2 2 3_2018年各单位业务费和专项经费表" xfId="313"/>
    <cellStyle name="常规 2 2 3" xfId="314"/>
    <cellStyle name="常规 2 2 3 2" xfId="315"/>
    <cellStyle name="常规 2 2 3 2 2" xfId="316"/>
    <cellStyle name="常规 2 2 3 2 2 2" xfId="317"/>
    <cellStyle name="常规 2 2 3 2 2 2 2" xfId="318"/>
    <cellStyle name="常规 2 2 3 2 2 2_2018年各单位业务费和专项经费表" xfId="319"/>
    <cellStyle name="常规 2 2 3 2 3" xfId="320"/>
    <cellStyle name="常规 2 2 3 2 3 2" xfId="321"/>
    <cellStyle name="常规 2 2 3 2 3_2018年各单位业务费和专项经费表" xfId="322"/>
    <cellStyle name="常规 2 2 3 3" xfId="323"/>
    <cellStyle name="常规 2 2 3 3 2" xfId="324"/>
    <cellStyle name="常规 2 2 3 3 2 2" xfId="325"/>
    <cellStyle name="常规 2 2 3 3 2_2018年各单位业务费和专项经费表" xfId="326"/>
    <cellStyle name="常规 2 2 3 3 3" xfId="327"/>
    <cellStyle name="常规 2 2 3 3_2018年各单位业务费和专项经费表" xfId="328"/>
    <cellStyle name="常规 2 2 3 4" xfId="329"/>
    <cellStyle name="常规 2 2 3 4 2" xfId="330"/>
    <cellStyle name="常规 2 2 3 4 2 2" xfId="331"/>
    <cellStyle name="常规 2 2 3 4 2_2018年各单位业务费和专项经费表" xfId="332"/>
    <cellStyle name="常规 2 2 3 5" xfId="333"/>
    <cellStyle name="常规 2 2 3 5 2" xfId="334"/>
    <cellStyle name="常规 2 2 3 5_2018年各单位业务费和专项经费表" xfId="335"/>
    <cellStyle name="常规 2 2 3_2018年各单位业务费和专项经费表" xfId="336"/>
    <cellStyle name="常规 2 2 4" xfId="337"/>
    <cellStyle name="常规 2 2 4 2" xfId="338"/>
    <cellStyle name="常规 2 2 4 2 2" xfId="339"/>
    <cellStyle name="常规 2 2 4 2 2 2" xfId="340"/>
    <cellStyle name="常规 2 2 4 2 2 2 2" xfId="341"/>
    <cellStyle name="常规 2 2 4 2 2 2 2 2" xfId="342"/>
    <cellStyle name="常规 2 2 4 2 2 2 2_2018年各单位业务费和专项经费表" xfId="343"/>
    <cellStyle name="常规 2 2 4 2 2 3" xfId="344"/>
    <cellStyle name="常规 2 2 4 2 2 3 2" xfId="345"/>
    <cellStyle name="常规 2 2 4 2 2 3_2018年各单位业务费和专项经费表" xfId="346"/>
    <cellStyle name="常规 2 2 4 2 3" xfId="347"/>
    <cellStyle name="常规 2 2 4 2 3 2" xfId="348"/>
    <cellStyle name="常规 2 2 4 2 3 2 2" xfId="349"/>
    <cellStyle name="常规 2 2 4 2 3 2_2018年各单位业务费和专项经费表" xfId="350"/>
    <cellStyle name="常规 2 2 4 2 3 3" xfId="351"/>
    <cellStyle name="常规 2 2 4 2 3_2018年各单位业务费和专项经费表" xfId="352"/>
    <cellStyle name="常规 2 2 4 2 4" xfId="353"/>
    <cellStyle name="常规 2 2 4 2 4 2" xfId="354"/>
    <cellStyle name="常规 2 2 4 2 4 2 2" xfId="355"/>
    <cellStyle name="常规 2 2 4 2 4 2_2018年各单位业务费和专项经费表" xfId="356"/>
    <cellStyle name="常规 2 2 4 2 5" xfId="357"/>
    <cellStyle name="常规 2 2 4 2 5 2" xfId="358"/>
    <cellStyle name="常规 2 2 4 2 5_2018年各单位业务费和专项经费表" xfId="359"/>
    <cellStyle name="常规 2 2 4 2_2018年各单位业务费和专项经费表" xfId="360"/>
    <cellStyle name="常规 2 2 5" xfId="361"/>
    <cellStyle name="常规 2 2 5 2" xfId="362"/>
    <cellStyle name="常规 2 2 5 2 2" xfId="363"/>
    <cellStyle name="常规 2 2 5 2 2 2" xfId="364"/>
    <cellStyle name="常规 2 2 5 2 2_2018年各单位业务费和专项经费表" xfId="365"/>
    <cellStyle name="常规 2 2 5 3" xfId="366"/>
    <cellStyle name="常规 2 2 5 3 2" xfId="367"/>
    <cellStyle name="常规 2 2 5 3_2018年各单位业务费和专项经费表" xfId="368"/>
    <cellStyle name="常规 2 2 6" xfId="369"/>
    <cellStyle name="常规 2 2 6 2" xfId="370"/>
    <cellStyle name="常规 2 2 6 2 2" xfId="371"/>
    <cellStyle name="常规 2 2 6 2_2018年各单位业务费和专项经费表" xfId="372"/>
    <cellStyle name="常规 2 2 6 3" xfId="373"/>
    <cellStyle name="常规 2 2 6_2018年各单位业务费和专项经费表" xfId="374"/>
    <cellStyle name="常规 2 2 7" xfId="375"/>
    <cellStyle name="常规 2 2 7 2" xfId="376"/>
    <cellStyle name="常规 2 2 7_2018年各单位业务费和专项经费表" xfId="377"/>
    <cellStyle name="常规 2 2_2018年各单位业务费和专项经费表" xfId="378"/>
    <cellStyle name="常规 2 22" xfId="492"/>
    <cellStyle name="常规 2 3" xfId="379"/>
    <cellStyle name="常规 2 3 2" xfId="380"/>
    <cellStyle name="常规 2 3 2 2" xfId="381"/>
    <cellStyle name="常规 2 3 2 2 2" xfId="382"/>
    <cellStyle name="常规 2 3 2 2 2 2" xfId="383"/>
    <cellStyle name="常规 2 3 2 2 2 2 2" xfId="384"/>
    <cellStyle name="常规 2 3 2 2 2 2_2018年各单位业务费和专项经费表" xfId="385"/>
    <cellStyle name="常规 2 3 2 2 3" xfId="386"/>
    <cellStyle name="常规 2 3 2 2 3 2" xfId="387"/>
    <cellStyle name="常规 2 3 2 2 3_2018年各单位业务费和专项经费表" xfId="388"/>
    <cellStyle name="常规 2 3 2 3" xfId="389"/>
    <cellStyle name="常规 2 3 2 3 2" xfId="390"/>
    <cellStyle name="常规 2 3 2 3 2 2" xfId="391"/>
    <cellStyle name="常规 2 3 2 3 2 2 2" xfId="392"/>
    <cellStyle name="常规 2 3 2 3 2 2_2018年各单位业务费和专项经费表" xfId="393"/>
    <cellStyle name="常规 2 3 2 3 3" xfId="394"/>
    <cellStyle name="常规 2 3 2 3 3 2" xfId="395"/>
    <cellStyle name="常规 2 3 2 3 3_2018年各单位业务费和专项经费表" xfId="396"/>
    <cellStyle name="常规 2 3 2 4" xfId="397"/>
    <cellStyle name="常规 2 3 2 4 2" xfId="398"/>
    <cellStyle name="常规 2 3 2 4 2 2" xfId="399"/>
    <cellStyle name="常规 2 3 2 4 2_2018年各单位业务费和专项经费表" xfId="400"/>
    <cellStyle name="常规 2 3 2 4 3" xfId="401"/>
    <cellStyle name="常规 2 3 2 4_2018年各单位业务费和专项经费表" xfId="402"/>
    <cellStyle name="常规 2 3 2 5" xfId="403"/>
    <cellStyle name="常规 2 3 2 5 2" xfId="404"/>
    <cellStyle name="常规 2 3 2 5 2 2" xfId="405"/>
    <cellStyle name="常规 2 3 2 5 2_2018年各单位业务费和专项经费表" xfId="406"/>
    <cellStyle name="常规 2 3 2 6" xfId="407"/>
    <cellStyle name="常规 2 3 2 6 2" xfId="408"/>
    <cellStyle name="常规 2 3 2 6_2018年各单位业务费和专项经费表" xfId="409"/>
    <cellStyle name="常规 2 3 2_2018年各单位业务费和专项经费表" xfId="410"/>
    <cellStyle name="常规 2 3 3" xfId="411"/>
    <cellStyle name="常规 2 3 3 2" xfId="412"/>
    <cellStyle name="常规 2 3 3 2 2" xfId="413"/>
    <cellStyle name="常规 2 3 3 2 2 2" xfId="414"/>
    <cellStyle name="常规 2 3 3 2 2 2 2" xfId="415"/>
    <cellStyle name="常规 2 3 3 2 2 2_2018年各单位业务费和专项经费表" xfId="416"/>
    <cellStyle name="常规 2 3 3 2 3" xfId="417"/>
    <cellStyle name="常规 2 3 3 2 3 2" xfId="418"/>
    <cellStyle name="常规 2 3 3 2 3_2018年各单位业务费和专项经费表" xfId="419"/>
    <cellStyle name="常规 2 3 3 3" xfId="420"/>
    <cellStyle name="常规 2 3 3 3 2" xfId="421"/>
    <cellStyle name="常规 2 3 3 3 2 2" xfId="422"/>
    <cellStyle name="常规 2 3 3 3 2_2018年各单位业务费和专项经费表" xfId="423"/>
    <cellStyle name="常规 2 3 3 3 3" xfId="424"/>
    <cellStyle name="常规 2 3 3 3_2018年各单位业务费和专项经费表" xfId="425"/>
    <cellStyle name="常规 2 3 3 4" xfId="426"/>
    <cellStyle name="常规 2 3 3 4 2" xfId="427"/>
    <cellStyle name="常规 2 3 3 4 2 2" xfId="428"/>
    <cellStyle name="常规 2 3 3 4 2_2018年各单位业务费和专项经费表" xfId="429"/>
    <cellStyle name="常规 2 3 3 5" xfId="430"/>
    <cellStyle name="常规 2 3 3 5 2" xfId="431"/>
    <cellStyle name="常规 2 3 3 5_2018年各单位业务费和专项经费表" xfId="432"/>
    <cellStyle name="常规 2 3 3_2018年各单位业务费和专项经费表" xfId="433"/>
    <cellStyle name="常规 2 4" xfId="434"/>
    <cellStyle name="常规 2 4 2" xfId="435"/>
    <cellStyle name="常规 2 4 2 2" xfId="436"/>
    <cellStyle name="常规 2 4 2 2 2" xfId="437"/>
    <cellStyle name="常规 2 4 2 2 2 2" xfId="438"/>
    <cellStyle name="常规 2 4 2 2 2_2018年各单位业务费和专项经费表" xfId="439"/>
    <cellStyle name="常规 2 4 2 3" xfId="440"/>
    <cellStyle name="常规 2 4 2 3 2" xfId="441"/>
    <cellStyle name="常规 2 4 2 3_2018年各单位业务费和专项经费表" xfId="442"/>
    <cellStyle name="常规 2 4 3" xfId="443"/>
    <cellStyle name="常规 2 4 3 2" xfId="444"/>
    <cellStyle name="常规 2 4 3 2 2" xfId="445"/>
    <cellStyle name="常规 2 4 3 2_2018年各单位业务费和专项经费表" xfId="446"/>
    <cellStyle name="常规 2 4 3 3" xfId="447"/>
    <cellStyle name="常规 2 4 3_2018年各单位业务费和专项经费表" xfId="448"/>
    <cellStyle name="常规 2 4 4" xfId="449"/>
    <cellStyle name="常规 2 4 4 2" xfId="450"/>
    <cellStyle name="常规 2 4 4 2 2" xfId="451"/>
    <cellStyle name="常规 2 4 4 2_2018年各单位业务费和专项经费表" xfId="452"/>
    <cellStyle name="常规 2 4 5" xfId="453"/>
    <cellStyle name="常规 2 4 5 2" xfId="454"/>
    <cellStyle name="常规 2 4 5_2018年各单位业务费和专项经费表" xfId="455"/>
    <cellStyle name="常规 2 4_2018年各单位业务费和专项经费表" xfId="456"/>
    <cellStyle name="常规 2 5" xfId="457"/>
    <cellStyle name="常规 2 5 2" xfId="458"/>
    <cellStyle name="常规 2 5 2 2" xfId="459"/>
    <cellStyle name="常规 2 5 2 2 2" xfId="460"/>
    <cellStyle name="常规 2 5 2 2_2018年各单位业务费和专项经费表" xfId="461"/>
    <cellStyle name="常规 2 5 3" xfId="462"/>
    <cellStyle name="常规 2 5 3 2" xfId="463"/>
    <cellStyle name="常规 2 5 3_2018年各单位业务费和专项经费表" xfId="464"/>
    <cellStyle name="常规 2 6" xfId="465"/>
    <cellStyle name="常规 2 6 2" xfId="466"/>
    <cellStyle name="常规 2 6 2 2" xfId="467"/>
    <cellStyle name="常规 2 6 2_2018年各单位业务费和专项经费表" xfId="468"/>
    <cellStyle name="常规 2 6 3" xfId="469"/>
    <cellStyle name="常规 2 6_2018年各单位业务费和专项经费表" xfId="470"/>
    <cellStyle name="常规 2 7" xfId="471"/>
    <cellStyle name="常规 2 7 2" xfId="472"/>
    <cellStyle name="常规 2 7_2018年各单位业务费和专项经费表" xfId="473"/>
    <cellStyle name="常规 2 8" xfId="474"/>
    <cellStyle name="常规 2 9" xfId="475"/>
    <cellStyle name="常规 2_2018年各单位业务费和专项经费表" xfId="476"/>
    <cellStyle name="常规 20" xfId="477"/>
    <cellStyle name="常规 3" xfId="478"/>
    <cellStyle name="常规 4" xfId="479"/>
    <cellStyle name="常规 4 2" xfId="489"/>
    <cellStyle name="常规 4 2 2" xfId="480"/>
    <cellStyle name="常规 5" xfId="481"/>
    <cellStyle name="常规 6" xfId="482"/>
    <cellStyle name="常规 6 2" xfId="490"/>
    <cellStyle name="常规 7" xfId="483"/>
    <cellStyle name="常规 7 2 2 2 2 2" xfId="491"/>
    <cellStyle name="常规 8" xfId="484"/>
    <cellStyle name="常规 9" xfId="485"/>
  </cellStyles>
  <dxfs count="1">
    <dxf>
      <font>
        <b val="0"/>
        <i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&#24180;&#37038;&#20214;/2.2021&#24180;&#22320;&#26041;&#36130;&#25919;&#39044;&#31639;&#34920;&#65288;&#24102;&#20844;&#24335;&#65292;&#20197;&#27492;&#20026;&#20934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0&#24180;&#37038;&#20214;\2.2021&#24180;&#22320;&#26041;&#36130;&#25919;&#39044;&#31639;&#34920;&#65288;&#24102;&#20844;&#24335;&#65292;&#20197;&#27492;&#20026;&#20934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78;&#25253;&#37038;&#20214;/2019&#24180;&#22320;&#26041;&#36130;&#25919;&#39044;&#31639;&#34920;&#65288;&#24102;&#20844;&#24335;&#65292;&#23450;&#65289;(&#26032;&#37045;&#19978;&#25253;&#27491;&#3129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校验表"/>
      <sheetName val="表一"/>
      <sheetName val="表二（旧）"/>
      <sheetName val="表二（新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84">
          <cell r="B184"/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opLeftCell="A4" workbookViewId="0">
      <selection activeCell="G16" sqref="G16"/>
    </sheetView>
  </sheetViews>
  <sheetFormatPr defaultColWidth="10" defaultRowHeight="14.25"/>
  <cols>
    <col min="1" max="1" width="9.875" customWidth="1"/>
    <col min="2" max="2" width="66.875" customWidth="1"/>
    <col min="3" max="7" width="9.75" customWidth="1"/>
  </cols>
  <sheetData>
    <row r="1" spans="1:6" ht="32.85" customHeight="1">
      <c r="A1" s="256" t="s">
        <v>6</v>
      </c>
      <c r="B1" s="256"/>
    </row>
    <row r="2" spans="1:6" ht="27" customHeight="1">
      <c r="A2" s="8" t="s">
        <v>5</v>
      </c>
      <c r="B2" s="9" t="s">
        <v>4</v>
      </c>
    </row>
    <row r="3" spans="1:6" ht="27" customHeight="1">
      <c r="A3" s="8" t="s">
        <v>3</v>
      </c>
      <c r="B3" s="9" t="s">
        <v>2</v>
      </c>
    </row>
    <row r="4" spans="1:6" ht="27" customHeight="1">
      <c r="A4" s="8" t="s">
        <v>1</v>
      </c>
      <c r="B4" s="7" t="s">
        <v>0</v>
      </c>
    </row>
    <row r="5" spans="1:6" ht="27" customHeight="1">
      <c r="A5" s="4">
        <v>1</v>
      </c>
      <c r="B5" s="6" t="s">
        <v>551</v>
      </c>
      <c r="C5" s="5"/>
    </row>
    <row r="6" spans="1:6" ht="27" customHeight="1">
      <c r="A6" s="1">
        <v>2</v>
      </c>
      <c r="B6" s="3" t="s">
        <v>565</v>
      </c>
    </row>
    <row r="7" spans="1:6" ht="27" customHeight="1">
      <c r="A7" s="1">
        <v>3</v>
      </c>
      <c r="B7" s="3" t="s">
        <v>1292</v>
      </c>
      <c r="F7" s="5"/>
    </row>
    <row r="8" spans="1:6" ht="27" customHeight="1">
      <c r="A8" s="4">
        <v>4</v>
      </c>
      <c r="B8" s="3" t="s">
        <v>1365</v>
      </c>
    </row>
    <row r="9" spans="1:6" ht="27" customHeight="1">
      <c r="A9" s="1">
        <v>5</v>
      </c>
      <c r="B9" s="3" t="s">
        <v>552</v>
      </c>
    </row>
    <row r="10" spans="1:6" ht="27" customHeight="1">
      <c r="A10" s="1">
        <v>6</v>
      </c>
      <c r="B10" s="3" t="s">
        <v>1422</v>
      </c>
    </row>
    <row r="11" spans="1:6" ht="27" customHeight="1">
      <c r="A11" s="4">
        <v>7</v>
      </c>
      <c r="B11" s="3" t="s">
        <v>554</v>
      </c>
    </row>
    <row r="12" spans="1:6" ht="27" customHeight="1">
      <c r="A12" s="1">
        <v>8</v>
      </c>
      <c r="B12" s="3" t="s">
        <v>555</v>
      </c>
    </row>
    <row r="13" spans="1:6" ht="27" customHeight="1">
      <c r="A13" s="1">
        <v>9</v>
      </c>
      <c r="B13" s="3" t="s">
        <v>553</v>
      </c>
    </row>
    <row r="14" spans="1:6" ht="27" customHeight="1">
      <c r="A14" s="4">
        <v>10</v>
      </c>
      <c r="B14" s="3" t="s">
        <v>556</v>
      </c>
    </row>
    <row r="15" spans="1:6" ht="27" customHeight="1">
      <c r="A15" s="4">
        <v>11</v>
      </c>
      <c r="B15" s="3" t="s">
        <v>1423</v>
      </c>
    </row>
    <row r="16" spans="1:6" ht="27" customHeight="1">
      <c r="A16" s="1">
        <v>12</v>
      </c>
      <c r="B16" s="3" t="s">
        <v>557</v>
      </c>
    </row>
    <row r="17" spans="1:2" ht="27" customHeight="1">
      <c r="A17" s="1">
        <v>13</v>
      </c>
      <c r="B17" s="3" t="s">
        <v>558</v>
      </c>
    </row>
    <row r="18" spans="1:2" ht="27" customHeight="1">
      <c r="A18" s="4">
        <v>14</v>
      </c>
      <c r="B18" s="3" t="s">
        <v>562</v>
      </c>
    </row>
    <row r="19" spans="1:2" ht="27" customHeight="1">
      <c r="A19" s="1">
        <v>15</v>
      </c>
      <c r="B19" s="3" t="s">
        <v>563</v>
      </c>
    </row>
    <row r="20" spans="1:2" ht="27" customHeight="1">
      <c r="A20" s="194">
        <v>16</v>
      </c>
      <c r="B20" s="2" t="s">
        <v>559</v>
      </c>
    </row>
    <row r="21" spans="1:2" ht="27" customHeight="1">
      <c r="A21" s="195">
        <v>17</v>
      </c>
      <c r="B21" s="196" t="s">
        <v>560</v>
      </c>
    </row>
    <row r="22" spans="1:2" ht="24" customHeight="1">
      <c r="A22" s="195">
        <v>18</v>
      </c>
      <c r="B22" s="196" t="s">
        <v>561</v>
      </c>
    </row>
    <row r="23" spans="1:2" ht="20.25" customHeight="1">
      <c r="A23" s="195">
        <v>19</v>
      </c>
      <c r="B23" s="243" t="s">
        <v>1373</v>
      </c>
    </row>
    <row r="24" spans="1:2" ht="18.75" customHeight="1">
      <c r="A24" s="195">
        <v>20</v>
      </c>
      <c r="B24" s="247" t="s">
        <v>1421</v>
      </c>
    </row>
    <row r="25" spans="1:2" ht="18.75" customHeight="1">
      <c r="A25" s="195">
        <v>21</v>
      </c>
      <c r="B25" s="243" t="s">
        <v>1420</v>
      </c>
    </row>
  </sheetData>
  <mergeCells count="1">
    <mergeCell ref="A1:B1"/>
  </mergeCells>
  <phoneticPr fontId="2" type="noConversion"/>
  <printOptions horizontalCentered="1"/>
  <pageMargins left="0.70866141732283505" right="0.70866141732283505" top="0.74803149606299202" bottom="0.55118110236220497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7"/>
  <sheetViews>
    <sheetView showZeros="0" topLeftCell="A10" workbookViewId="0">
      <selection activeCell="B14" sqref="B14"/>
    </sheetView>
  </sheetViews>
  <sheetFormatPr defaultColWidth="9" defaultRowHeight="14.25"/>
  <cols>
    <col min="1" max="1" width="12.625" customWidth="1"/>
    <col min="2" max="2" width="43.375" bestFit="1" customWidth="1"/>
    <col min="3" max="4" width="8" customWidth="1"/>
  </cols>
  <sheetData>
    <row r="1" spans="1:5" ht="22.5">
      <c r="A1" s="316" t="s">
        <v>486</v>
      </c>
      <c r="B1" s="316"/>
      <c r="C1" s="316"/>
      <c r="D1" s="316"/>
    </row>
    <row r="2" spans="1:5">
      <c r="A2" s="251" t="s">
        <v>1406</v>
      </c>
      <c r="B2" s="251"/>
      <c r="C2" s="251"/>
      <c r="D2" s="251" t="s">
        <v>9</v>
      </c>
    </row>
    <row r="3" spans="1:5" ht="18.75">
      <c r="A3" s="340" t="s">
        <v>418</v>
      </c>
      <c r="B3" s="340"/>
      <c r="C3" s="340"/>
      <c r="D3" s="340"/>
      <c r="E3" s="340"/>
    </row>
    <row r="4" spans="1:5">
      <c r="A4" s="130" t="s">
        <v>1424</v>
      </c>
      <c r="B4" s="125" t="s">
        <v>419</v>
      </c>
      <c r="C4" s="125" t="s">
        <v>285</v>
      </c>
      <c r="D4" s="125" t="s">
        <v>421</v>
      </c>
      <c r="E4" s="125" t="s">
        <v>70</v>
      </c>
    </row>
    <row r="5" spans="1:5">
      <c r="A5" s="130">
        <v>207</v>
      </c>
      <c r="B5" s="128" t="s">
        <v>1444</v>
      </c>
      <c r="C5" s="129"/>
      <c r="D5" s="130">
        <f>D6+D8</f>
        <v>9</v>
      </c>
      <c r="E5" s="130">
        <f>SUM(C5:D5)</f>
        <v>9</v>
      </c>
    </row>
    <row r="6" spans="1:5">
      <c r="A6" s="130">
        <v>20701</v>
      </c>
      <c r="B6" s="131" t="s">
        <v>425</v>
      </c>
      <c r="C6" s="127"/>
      <c r="D6" s="130">
        <v>8</v>
      </c>
      <c r="E6" s="130">
        <f t="shared" ref="E6:E36" si="0">SUM(C6:D6)</f>
        <v>8</v>
      </c>
    </row>
    <row r="7" spans="1:5">
      <c r="A7" s="130">
        <v>2070799</v>
      </c>
      <c r="B7" s="131" t="s">
        <v>1425</v>
      </c>
      <c r="C7" s="127"/>
      <c r="D7" s="130">
        <v>8</v>
      </c>
      <c r="E7" s="130">
        <v>15</v>
      </c>
    </row>
    <row r="8" spans="1:5">
      <c r="A8" s="130">
        <v>20709</v>
      </c>
      <c r="B8" s="132" t="s">
        <v>427</v>
      </c>
      <c r="C8" s="130"/>
      <c r="D8" s="130">
        <v>1</v>
      </c>
      <c r="E8" s="130">
        <f t="shared" si="0"/>
        <v>1</v>
      </c>
    </row>
    <row r="9" spans="1:5">
      <c r="A9" s="130">
        <v>2070999</v>
      </c>
      <c r="B9" s="341" t="s">
        <v>1426</v>
      </c>
      <c r="C9" s="130"/>
      <c r="D9" s="130">
        <v>1</v>
      </c>
      <c r="E9" s="130">
        <v>1</v>
      </c>
    </row>
    <row r="10" spans="1:5">
      <c r="A10" s="130">
        <v>208</v>
      </c>
      <c r="B10" s="128" t="s">
        <v>429</v>
      </c>
      <c r="C10" s="127"/>
      <c r="D10" s="130">
        <v>6760</v>
      </c>
      <c r="E10" s="130">
        <f t="shared" si="0"/>
        <v>6760</v>
      </c>
    </row>
    <row r="11" spans="1:5">
      <c r="A11" s="130">
        <v>20822</v>
      </c>
      <c r="B11" s="131" t="s">
        <v>431</v>
      </c>
      <c r="C11" s="127"/>
      <c r="D11" s="130">
        <v>6760</v>
      </c>
      <c r="E11" s="130">
        <f t="shared" si="0"/>
        <v>6760</v>
      </c>
    </row>
    <row r="12" spans="1:5">
      <c r="A12" s="130">
        <v>2082299</v>
      </c>
      <c r="B12" s="131" t="s">
        <v>1427</v>
      </c>
      <c r="C12" s="127"/>
      <c r="D12" s="130">
        <v>6760</v>
      </c>
      <c r="E12" s="130">
        <f t="shared" si="0"/>
        <v>6760</v>
      </c>
    </row>
    <row r="13" spans="1:5">
      <c r="A13" s="130">
        <v>211</v>
      </c>
      <c r="B13" s="128" t="s">
        <v>434</v>
      </c>
      <c r="C13" s="127"/>
      <c r="D13" s="130"/>
      <c r="E13" s="130">
        <f t="shared" si="0"/>
        <v>0</v>
      </c>
    </row>
    <row r="14" spans="1:5">
      <c r="A14" s="130">
        <v>212</v>
      </c>
      <c r="B14" s="128" t="s">
        <v>436</v>
      </c>
      <c r="C14" s="127">
        <f>SUM(C15:C22)/2</f>
        <v>44100</v>
      </c>
      <c r="D14" s="127">
        <f t="shared" ref="D14" si="1">SUM(D15:D22)/2</f>
        <v>8909</v>
      </c>
      <c r="E14" s="130">
        <f t="shared" si="0"/>
        <v>53009</v>
      </c>
    </row>
    <row r="15" spans="1:5">
      <c r="A15" s="130">
        <v>21208</v>
      </c>
      <c r="B15" s="128" t="s">
        <v>438</v>
      </c>
      <c r="C15" s="127">
        <v>43100</v>
      </c>
      <c r="D15" s="130">
        <v>6468</v>
      </c>
      <c r="E15" s="130">
        <f t="shared" si="0"/>
        <v>49568</v>
      </c>
    </row>
    <row r="16" spans="1:5">
      <c r="A16" s="130">
        <v>2120899</v>
      </c>
      <c r="B16" s="128" t="s">
        <v>1428</v>
      </c>
      <c r="C16" s="127">
        <v>43100</v>
      </c>
      <c r="D16" s="130">
        <v>6468</v>
      </c>
      <c r="E16" s="130">
        <f t="shared" si="0"/>
        <v>49568</v>
      </c>
    </row>
    <row r="17" spans="1:5">
      <c r="A17" s="130">
        <v>21210</v>
      </c>
      <c r="B17" s="128" t="s">
        <v>440</v>
      </c>
      <c r="C17" s="127"/>
      <c r="D17" s="130">
        <v>55</v>
      </c>
      <c r="E17" s="130">
        <f t="shared" si="0"/>
        <v>55</v>
      </c>
    </row>
    <row r="18" spans="1:5">
      <c r="A18" s="130">
        <v>2121099</v>
      </c>
      <c r="B18" s="128" t="s">
        <v>1429</v>
      </c>
      <c r="C18" s="127"/>
      <c r="D18" s="130">
        <v>55</v>
      </c>
      <c r="E18" s="130">
        <v>55</v>
      </c>
    </row>
    <row r="19" spans="1:5">
      <c r="A19" s="130">
        <v>21213</v>
      </c>
      <c r="B19" s="128" t="s">
        <v>443</v>
      </c>
      <c r="C19" s="127">
        <v>500</v>
      </c>
      <c r="D19" s="130">
        <v>1413</v>
      </c>
      <c r="E19" s="130">
        <f t="shared" si="0"/>
        <v>1913</v>
      </c>
    </row>
    <row r="20" spans="1:5">
      <c r="A20" s="130">
        <v>2121399</v>
      </c>
      <c r="B20" s="128" t="s">
        <v>1430</v>
      </c>
      <c r="C20" s="127">
        <v>500</v>
      </c>
      <c r="D20" s="130">
        <v>1413</v>
      </c>
      <c r="E20" s="130">
        <f t="shared" si="0"/>
        <v>1913</v>
      </c>
    </row>
    <row r="21" spans="1:5">
      <c r="A21" s="130">
        <v>21214</v>
      </c>
      <c r="B21" s="128" t="s">
        <v>445</v>
      </c>
      <c r="C21" s="127">
        <v>500</v>
      </c>
      <c r="D21" s="130">
        <v>973</v>
      </c>
      <c r="E21" s="130">
        <f t="shared" si="0"/>
        <v>1473</v>
      </c>
    </row>
    <row r="22" spans="1:5">
      <c r="A22" s="130">
        <v>2121499</v>
      </c>
      <c r="B22" s="128" t="s">
        <v>1431</v>
      </c>
      <c r="C22" s="127">
        <v>500</v>
      </c>
      <c r="D22" s="130">
        <v>973</v>
      </c>
      <c r="E22" s="130">
        <f t="shared" si="0"/>
        <v>1473</v>
      </c>
    </row>
    <row r="23" spans="1:5">
      <c r="A23" s="130">
        <v>213</v>
      </c>
      <c r="B23" s="128" t="s">
        <v>447</v>
      </c>
      <c r="C23" s="127"/>
      <c r="D23" s="130"/>
      <c r="E23" s="130">
        <f t="shared" si="0"/>
        <v>0</v>
      </c>
    </row>
    <row r="24" spans="1:5">
      <c r="A24" s="130">
        <v>214</v>
      </c>
      <c r="B24" s="131" t="s">
        <v>450</v>
      </c>
      <c r="C24" s="127"/>
      <c r="D24" s="130"/>
      <c r="E24" s="130">
        <f t="shared" si="0"/>
        <v>0</v>
      </c>
    </row>
    <row r="25" spans="1:5">
      <c r="A25" s="130">
        <v>215</v>
      </c>
      <c r="B25" s="131" t="s">
        <v>451</v>
      </c>
      <c r="C25" s="127"/>
      <c r="D25" s="130"/>
      <c r="E25" s="130">
        <f t="shared" si="0"/>
        <v>0</v>
      </c>
    </row>
    <row r="26" spans="1:5">
      <c r="A26" s="130">
        <v>217</v>
      </c>
      <c r="B26" s="131" t="s">
        <v>452</v>
      </c>
      <c r="C26" s="127"/>
      <c r="D26" s="130"/>
      <c r="E26" s="130">
        <f t="shared" si="0"/>
        <v>0</v>
      </c>
    </row>
    <row r="27" spans="1:5">
      <c r="A27" s="130">
        <v>229</v>
      </c>
      <c r="B27" s="131" t="s">
        <v>453</v>
      </c>
      <c r="C27" s="136"/>
      <c r="D27" s="130">
        <f>1370+12171</f>
        <v>13541</v>
      </c>
      <c r="E27" s="130">
        <f t="shared" si="0"/>
        <v>13541</v>
      </c>
    </row>
    <row r="28" spans="1:5">
      <c r="A28" s="130">
        <v>22960</v>
      </c>
      <c r="B28" s="131" t="s">
        <v>1432</v>
      </c>
      <c r="C28" s="136"/>
      <c r="D28" s="130">
        <f t="shared" ref="D28:D29" si="2">1370+12171</f>
        <v>13541</v>
      </c>
      <c r="E28" s="130">
        <f t="shared" si="0"/>
        <v>13541</v>
      </c>
    </row>
    <row r="29" spans="1:5">
      <c r="A29" s="130">
        <v>2296099</v>
      </c>
      <c r="B29" s="131" t="s">
        <v>1433</v>
      </c>
      <c r="C29" s="136"/>
      <c r="D29" s="130">
        <f t="shared" si="2"/>
        <v>13541</v>
      </c>
      <c r="E29" s="130">
        <f t="shared" si="0"/>
        <v>13541</v>
      </c>
    </row>
    <row r="30" spans="1:5" s="143" customFormat="1" ht="20.100000000000001" customHeight="1">
      <c r="A30" s="130">
        <v>234</v>
      </c>
      <c r="B30" s="131" t="s">
        <v>454</v>
      </c>
      <c r="C30" s="136"/>
      <c r="D30" s="130"/>
      <c r="E30" s="130">
        <f t="shared" si="0"/>
        <v>0</v>
      </c>
    </row>
    <row r="31" spans="1:5" s="143" customFormat="1" ht="20.100000000000001" customHeight="1">
      <c r="A31" s="130">
        <v>232</v>
      </c>
      <c r="B31" s="134" t="s">
        <v>455</v>
      </c>
      <c r="C31" s="136">
        <v>7900</v>
      </c>
      <c r="D31" s="130"/>
      <c r="E31" s="130">
        <f t="shared" si="0"/>
        <v>7900</v>
      </c>
    </row>
    <row r="32" spans="1:5" s="143" customFormat="1" ht="20.100000000000001" customHeight="1">
      <c r="A32" s="130">
        <v>23204</v>
      </c>
      <c r="B32" s="134" t="s">
        <v>1434</v>
      </c>
      <c r="C32" s="136">
        <v>7900</v>
      </c>
      <c r="D32" s="130"/>
      <c r="E32" s="130">
        <f t="shared" si="0"/>
        <v>7900</v>
      </c>
    </row>
    <row r="33" spans="1:5" s="143" customFormat="1" ht="20.100000000000001" customHeight="1">
      <c r="A33" s="130">
        <v>2320498</v>
      </c>
      <c r="B33" s="134" t="s">
        <v>1437</v>
      </c>
      <c r="C33" s="136">
        <v>7900</v>
      </c>
      <c r="D33" s="130"/>
      <c r="E33" s="130">
        <f t="shared" si="0"/>
        <v>7900</v>
      </c>
    </row>
    <row r="34" spans="1:5" s="143" customFormat="1" ht="20.100000000000001" customHeight="1">
      <c r="A34" s="130">
        <v>233</v>
      </c>
      <c r="B34" s="131" t="s">
        <v>456</v>
      </c>
      <c r="C34" s="136"/>
      <c r="D34" s="130"/>
      <c r="E34" s="130">
        <f t="shared" si="0"/>
        <v>0</v>
      </c>
    </row>
    <row r="35" spans="1:5" s="143" customFormat="1" ht="20.100000000000001" customHeight="1">
      <c r="A35" s="130"/>
      <c r="B35" s="138" t="s">
        <v>458</v>
      </c>
      <c r="C35" s="130">
        <f>C5+C10+C13+C14+C23+C24+C25+C26+C27+C31+C34</f>
        <v>52000</v>
      </c>
      <c r="D35" s="130">
        <f>D5+D10+D13+D14+D23+D24+D25+D26+D27+D31+D34+D30</f>
        <v>29219</v>
      </c>
      <c r="E35" s="130">
        <f t="shared" si="0"/>
        <v>81219</v>
      </c>
    </row>
    <row r="36" spans="1:5" s="143" customFormat="1" ht="20.100000000000001" customHeight="1">
      <c r="A36" s="142">
        <v>230</v>
      </c>
      <c r="B36" s="141" t="s">
        <v>460</v>
      </c>
      <c r="C36" s="140">
        <f>C37+C38+C40+C41</f>
        <v>79000</v>
      </c>
      <c r="D36" s="142"/>
      <c r="E36" s="142">
        <f t="shared" si="0"/>
        <v>79000</v>
      </c>
    </row>
    <row r="37" spans="1:5" s="143" customFormat="1" ht="20.100000000000001" customHeight="1">
      <c r="A37" s="142">
        <v>23004</v>
      </c>
      <c r="B37" s="140" t="s">
        <v>462</v>
      </c>
      <c r="C37" s="140"/>
      <c r="D37" s="142"/>
      <c r="E37" s="142">
        <f t="shared" ref="E37:E46" si="3">SUM(C37:D37)</f>
        <v>0</v>
      </c>
    </row>
    <row r="38" spans="1:5" ht="15">
      <c r="A38" s="142">
        <v>23008</v>
      </c>
      <c r="B38" s="140" t="s">
        <v>468</v>
      </c>
      <c r="C38" s="140">
        <v>70000</v>
      </c>
      <c r="D38" s="142"/>
      <c r="E38" s="142">
        <f t="shared" si="3"/>
        <v>70000</v>
      </c>
    </row>
    <row r="39" spans="1:5" ht="15">
      <c r="A39" s="142">
        <v>2300802</v>
      </c>
      <c r="B39" s="342" t="s">
        <v>1435</v>
      </c>
      <c r="C39" s="140">
        <v>70000</v>
      </c>
      <c r="D39" s="142"/>
      <c r="E39" s="142">
        <v>70000</v>
      </c>
    </row>
    <row r="40" spans="1:5" ht="15">
      <c r="A40" s="142">
        <v>23009</v>
      </c>
      <c r="B40" s="140" t="s">
        <v>470</v>
      </c>
      <c r="C40" s="140"/>
      <c r="D40" s="142"/>
      <c r="E40" s="142">
        <f t="shared" si="3"/>
        <v>0</v>
      </c>
    </row>
    <row r="41" spans="1:5" ht="15">
      <c r="A41" s="142">
        <v>23104</v>
      </c>
      <c r="B41" s="146" t="s">
        <v>472</v>
      </c>
      <c r="C41" s="140">
        <v>9000</v>
      </c>
      <c r="D41" s="142"/>
      <c r="E41" s="142">
        <f t="shared" si="3"/>
        <v>9000</v>
      </c>
    </row>
    <row r="42" spans="1:5" ht="15">
      <c r="A42" s="142">
        <v>2310498</v>
      </c>
      <c r="B42" s="343" t="s">
        <v>1436</v>
      </c>
      <c r="C42" s="140">
        <v>9000</v>
      </c>
      <c r="D42" s="142"/>
      <c r="E42" s="142">
        <f t="shared" si="3"/>
        <v>9000</v>
      </c>
    </row>
    <row r="43" spans="1:5" ht="15">
      <c r="A43" s="142"/>
      <c r="B43" s="140">
        <f>[3]表九!B184</f>
        <v>0</v>
      </c>
      <c r="C43" s="140"/>
      <c r="D43" s="142"/>
      <c r="E43" s="142">
        <f t="shared" si="3"/>
        <v>0</v>
      </c>
    </row>
    <row r="44" spans="1:5">
      <c r="A44" s="130"/>
      <c r="B44" s="148"/>
      <c r="C44" s="136"/>
      <c r="D44" s="130"/>
      <c r="E44" s="142">
        <f t="shared" si="3"/>
        <v>0</v>
      </c>
    </row>
    <row r="45" spans="1:5">
      <c r="A45" s="130"/>
      <c r="B45" s="148"/>
      <c r="C45" s="136"/>
      <c r="D45" s="130"/>
      <c r="E45" s="142">
        <f t="shared" si="3"/>
        <v>0</v>
      </c>
    </row>
    <row r="46" spans="1:5">
      <c r="A46" s="130"/>
      <c r="B46" s="129" t="s">
        <v>477</v>
      </c>
      <c r="C46" s="136">
        <f>C35+C36</f>
        <v>131000</v>
      </c>
      <c r="D46" s="136">
        <f>D35+D36</f>
        <v>29219</v>
      </c>
      <c r="E46" s="142">
        <f t="shared" si="3"/>
        <v>160219</v>
      </c>
    </row>
    <row r="47" spans="1:5">
      <c r="A47" s="124"/>
      <c r="B47" s="124"/>
    </row>
  </sheetData>
  <mergeCells count="2">
    <mergeCell ref="A1:D1"/>
    <mergeCell ref="A3:E3"/>
  </mergeCells>
  <phoneticPr fontId="2" type="noConversion"/>
  <pageMargins left="0.31496062992126" right="0.31496062992126" top="0.74803149606299202" bottom="0.74803149606299202" header="0.31496062992126" footer="0.31496062992126"/>
  <pageSetup paperSize="9" orientation="landscape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J23"/>
  <sheetViews>
    <sheetView showZeros="0" workbookViewId="0">
      <selection activeCell="H25" sqref="H25"/>
    </sheetView>
  </sheetViews>
  <sheetFormatPr defaultColWidth="9" defaultRowHeight="14.25"/>
  <cols>
    <col min="1" max="1" width="29.625" customWidth="1"/>
    <col min="2" max="2" width="8" customWidth="1"/>
    <col min="3" max="3" width="7.375" customWidth="1"/>
    <col min="4" max="5" width="8" customWidth="1"/>
    <col min="6" max="6" width="37.75" customWidth="1"/>
    <col min="7" max="7" width="8.625" customWidth="1"/>
    <col min="8" max="10" width="8" customWidth="1"/>
  </cols>
  <sheetData>
    <row r="1" spans="1:10" ht="22.5">
      <c r="A1" s="316" t="s">
        <v>480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10">
      <c r="A2" s="123" t="s">
        <v>1407</v>
      </c>
      <c r="B2" s="124"/>
      <c r="C2" s="124"/>
      <c r="D2" s="124"/>
      <c r="E2" s="124"/>
      <c r="F2" s="320" t="s">
        <v>9</v>
      </c>
      <c r="G2" s="320"/>
      <c r="H2" s="320"/>
      <c r="I2" s="320"/>
      <c r="J2" s="320"/>
    </row>
    <row r="3" spans="1:10" ht="18.75">
      <c r="A3" s="317" t="s">
        <v>417</v>
      </c>
      <c r="B3" s="318"/>
      <c r="C3" s="318"/>
      <c r="D3" s="318"/>
      <c r="E3" s="319"/>
      <c r="F3" s="317" t="s">
        <v>418</v>
      </c>
      <c r="G3" s="318"/>
      <c r="H3" s="318"/>
      <c r="I3" s="318"/>
      <c r="J3" s="319"/>
    </row>
    <row r="4" spans="1:10">
      <c r="A4" s="125" t="s">
        <v>419</v>
      </c>
      <c r="B4" s="125" t="s">
        <v>285</v>
      </c>
      <c r="C4" s="125" t="s">
        <v>420</v>
      </c>
      <c r="D4" s="125" t="s">
        <v>421</v>
      </c>
      <c r="E4" s="125" t="s">
        <v>70</v>
      </c>
      <c r="F4" s="125" t="s">
        <v>419</v>
      </c>
      <c r="G4" s="125" t="s">
        <v>285</v>
      </c>
      <c r="H4" s="125" t="s">
        <v>420</v>
      </c>
      <c r="I4" s="125" t="s">
        <v>421</v>
      </c>
      <c r="J4" s="125" t="s">
        <v>70</v>
      </c>
    </row>
    <row r="5" spans="1:10" s="143" customFormat="1" ht="20.100000000000001" customHeight="1">
      <c r="A5" s="139" t="s">
        <v>459</v>
      </c>
      <c r="B5" s="140">
        <f>B6+B9+B10+B12+B13</f>
        <v>0</v>
      </c>
      <c r="C5" s="140">
        <f t="shared" ref="C5:D5" si="0">C6+C9+C10+C12+C13</f>
        <v>7484</v>
      </c>
      <c r="D5" s="140">
        <f t="shared" si="0"/>
        <v>29219</v>
      </c>
      <c r="E5" s="127">
        <f t="shared" ref="E5:E15" si="1">SUM(B5:D5)</f>
        <v>36703</v>
      </c>
      <c r="F5" s="141" t="s">
        <v>460</v>
      </c>
      <c r="G5" s="140">
        <f>G6+G9+G10+G11+G12</f>
        <v>79000</v>
      </c>
      <c r="H5" s="142"/>
      <c r="I5" s="142"/>
      <c r="J5" s="142">
        <f t="shared" ref="J5" si="2">SUM(G5:I5)</f>
        <v>79000</v>
      </c>
    </row>
    <row r="6" spans="1:10" s="143" customFormat="1" ht="20.100000000000001" customHeight="1">
      <c r="A6" s="144" t="s">
        <v>461</v>
      </c>
      <c r="B6" s="140">
        <f>B7+B8</f>
        <v>0</v>
      </c>
      <c r="C6" s="140">
        <f t="shared" ref="C6:D6" si="3">C7+C8</f>
        <v>7484</v>
      </c>
      <c r="D6" s="140">
        <f t="shared" si="3"/>
        <v>0</v>
      </c>
      <c r="E6" s="127">
        <f t="shared" si="1"/>
        <v>7484</v>
      </c>
      <c r="F6" s="140" t="s">
        <v>462</v>
      </c>
      <c r="G6" s="140"/>
      <c r="H6" s="142"/>
      <c r="I6" s="142"/>
      <c r="J6" s="142">
        <f t="shared" ref="J6:J16" si="4">SUM(G6:I6)</f>
        <v>0</v>
      </c>
    </row>
    <row r="7" spans="1:10" s="143" customFormat="1" ht="20.100000000000001" customHeight="1">
      <c r="A7" s="144" t="s">
        <v>463</v>
      </c>
      <c r="B7" s="140"/>
      <c r="C7" s="140">
        <v>7484</v>
      </c>
      <c r="D7" s="140"/>
      <c r="E7" s="127">
        <f t="shared" si="1"/>
        <v>7484</v>
      </c>
      <c r="F7" s="140" t="s">
        <v>464</v>
      </c>
      <c r="G7" s="140"/>
      <c r="H7" s="142"/>
      <c r="I7" s="142"/>
      <c r="J7" s="142">
        <f t="shared" si="4"/>
        <v>0</v>
      </c>
    </row>
    <row r="8" spans="1:10" s="143" customFormat="1" ht="20.100000000000001" customHeight="1">
      <c r="A8" s="144" t="s">
        <v>465</v>
      </c>
      <c r="B8" s="140"/>
      <c r="C8" s="140"/>
      <c r="D8" s="140"/>
      <c r="E8" s="127">
        <f t="shared" si="1"/>
        <v>0</v>
      </c>
      <c r="F8" s="140" t="s">
        <v>466</v>
      </c>
      <c r="G8" s="140"/>
      <c r="H8" s="142"/>
      <c r="I8" s="142"/>
      <c r="J8" s="142">
        <f t="shared" si="4"/>
        <v>0</v>
      </c>
    </row>
    <row r="9" spans="1:10" s="143" customFormat="1" ht="20.100000000000001" customHeight="1">
      <c r="A9" s="144" t="s">
        <v>467</v>
      </c>
      <c r="B9" s="140"/>
      <c r="C9" s="140"/>
      <c r="D9" s="140">
        <v>29219</v>
      </c>
      <c r="E9" s="127">
        <f t="shared" si="1"/>
        <v>29219</v>
      </c>
      <c r="F9" s="140" t="s">
        <v>468</v>
      </c>
      <c r="G9" s="140">
        <v>70000</v>
      </c>
      <c r="H9" s="142"/>
      <c r="I9" s="142"/>
      <c r="J9" s="142">
        <f t="shared" si="4"/>
        <v>70000</v>
      </c>
    </row>
    <row r="10" spans="1:10" s="143" customFormat="1" ht="20.100000000000001" customHeight="1">
      <c r="A10" s="144" t="s">
        <v>469</v>
      </c>
      <c r="B10" s="140"/>
      <c r="C10" s="140"/>
      <c r="D10" s="140"/>
      <c r="E10" s="127">
        <f t="shared" si="1"/>
        <v>0</v>
      </c>
      <c r="F10" s="140" t="s">
        <v>470</v>
      </c>
      <c r="G10" s="140"/>
      <c r="H10" s="142"/>
      <c r="I10" s="142"/>
      <c r="J10" s="142">
        <f t="shared" si="4"/>
        <v>0</v>
      </c>
    </row>
    <row r="11" spans="1:10" s="143" customFormat="1" ht="20.100000000000001" customHeight="1">
      <c r="A11" s="145" t="s">
        <v>471</v>
      </c>
      <c r="B11" s="140"/>
      <c r="C11" s="140"/>
      <c r="D11" s="140"/>
      <c r="E11" s="127">
        <f t="shared" si="1"/>
        <v>0</v>
      </c>
      <c r="F11" s="146" t="s">
        <v>472</v>
      </c>
      <c r="G11" s="140">
        <v>9000</v>
      </c>
      <c r="H11" s="142"/>
      <c r="I11" s="142"/>
      <c r="J11" s="142">
        <f t="shared" si="4"/>
        <v>9000</v>
      </c>
    </row>
    <row r="12" spans="1:10" s="143" customFormat="1" ht="20.100000000000001" customHeight="1">
      <c r="A12" s="147" t="s">
        <v>473</v>
      </c>
      <c r="B12" s="140"/>
      <c r="C12" s="140"/>
      <c r="D12" s="140"/>
      <c r="E12" s="127">
        <f t="shared" si="1"/>
        <v>0</v>
      </c>
      <c r="F12" s="146" t="s">
        <v>474</v>
      </c>
      <c r="G12" s="140"/>
      <c r="H12" s="142"/>
      <c r="I12" s="142"/>
      <c r="J12" s="142">
        <f t="shared" si="4"/>
        <v>0</v>
      </c>
    </row>
    <row r="13" spans="1:10" s="143" customFormat="1" ht="20.100000000000001" customHeight="1">
      <c r="A13" s="147" t="s">
        <v>475</v>
      </c>
      <c r="B13" s="140"/>
      <c r="C13" s="140"/>
      <c r="D13" s="140"/>
      <c r="E13" s="127">
        <f t="shared" si="1"/>
        <v>0</v>
      </c>
      <c r="F13" s="140">
        <f>[3]表九!B184</f>
        <v>0</v>
      </c>
      <c r="G13" s="140"/>
      <c r="H13" s="142"/>
      <c r="I13" s="142"/>
      <c r="J13" s="142">
        <f t="shared" si="4"/>
        <v>0</v>
      </c>
    </row>
    <row r="14" spans="1:10">
      <c r="A14" s="135"/>
      <c r="B14" s="127"/>
      <c r="C14" s="127"/>
      <c r="D14" s="127"/>
      <c r="E14" s="127">
        <f t="shared" si="1"/>
        <v>0</v>
      </c>
      <c r="F14" s="148"/>
      <c r="G14" s="136"/>
      <c r="H14" s="130"/>
      <c r="I14" s="130"/>
      <c r="J14" s="142">
        <f t="shared" si="4"/>
        <v>0</v>
      </c>
    </row>
    <row r="15" spans="1:10">
      <c r="A15" s="135"/>
      <c r="B15" s="127"/>
      <c r="C15" s="127"/>
      <c r="D15" s="127"/>
      <c r="E15" s="127">
        <f t="shared" si="1"/>
        <v>0</v>
      </c>
      <c r="F15" s="148"/>
      <c r="G15" s="136"/>
      <c r="H15" s="130"/>
      <c r="I15" s="130"/>
      <c r="J15" s="142">
        <f t="shared" si="4"/>
        <v>0</v>
      </c>
    </row>
    <row r="16" spans="1:10">
      <c r="A16" s="129" t="s">
        <v>476</v>
      </c>
      <c r="B16" s="136">
        <f>SUM(B5:B15)</f>
        <v>0</v>
      </c>
      <c r="C16" s="136">
        <f t="shared" ref="C16:E16" si="5">SUM(C5:C15)</f>
        <v>22452</v>
      </c>
      <c r="D16" s="136">
        <f t="shared" si="5"/>
        <v>58438</v>
      </c>
      <c r="E16" s="136">
        <f t="shared" si="5"/>
        <v>80890</v>
      </c>
      <c r="F16" s="129" t="s">
        <v>477</v>
      </c>
      <c r="G16" s="136">
        <f>SUM(G5:G15)</f>
        <v>158000</v>
      </c>
      <c r="H16" s="136">
        <f t="shared" ref="H16:I16" si="6">SUM(H5:H15)</f>
        <v>0</v>
      </c>
      <c r="I16" s="136">
        <f t="shared" si="6"/>
        <v>0</v>
      </c>
      <c r="J16" s="142">
        <f t="shared" si="4"/>
        <v>158000</v>
      </c>
    </row>
    <row r="17" spans="1:7">
      <c r="A17" s="124"/>
      <c r="B17" s="124"/>
      <c r="C17" s="124"/>
      <c r="D17" s="124"/>
      <c r="E17" s="124"/>
      <c r="F17" s="124"/>
      <c r="G17" s="124"/>
    </row>
    <row r="18" spans="1:7">
      <c r="A18" s="124"/>
      <c r="B18" s="124"/>
      <c r="C18" s="124"/>
      <c r="D18" s="124"/>
      <c r="E18" s="124"/>
      <c r="F18" s="124"/>
      <c r="G18" s="124"/>
    </row>
    <row r="19" spans="1:7">
      <c r="A19" s="124"/>
      <c r="B19" s="124"/>
      <c r="C19" s="124"/>
      <c r="D19" s="124"/>
      <c r="E19" s="124"/>
      <c r="F19" s="124"/>
      <c r="G19" s="124"/>
    </row>
    <row r="20" spans="1:7">
      <c r="A20" s="124"/>
      <c r="B20" s="124"/>
      <c r="C20" s="124"/>
      <c r="D20" s="124"/>
      <c r="E20" s="124"/>
      <c r="F20" s="124"/>
      <c r="G20" s="124"/>
    </row>
    <row r="21" spans="1:7">
      <c r="A21" s="124"/>
      <c r="B21" s="124"/>
      <c r="C21" s="124"/>
      <c r="D21" s="124"/>
      <c r="E21" s="124"/>
      <c r="F21" s="124"/>
      <c r="G21" s="124"/>
    </row>
    <row r="22" spans="1:7">
      <c r="A22" s="124"/>
      <c r="B22" s="124"/>
      <c r="C22" s="124"/>
      <c r="D22" s="124"/>
      <c r="E22" s="124"/>
      <c r="F22" s="124"/>
      <c r="G22" s="124"/>
    </row>
    <row r="23" spans="1:7">
      <c r="A23" s="124"/>
      <c r="B23" s="124"/>
      <c r="C23" s="124"/>
      <c r="D23" s="124"/>
      <c r="E23" s="124"/>
      <c r="F23" s="124"/>
      <c r="G23" s="124"/>
    </row>
  </sheetData>
  <mergeCells count="4">
    <mergeCell ref="A1:J1"/>
    <mergeCell ref="F2:J2"/>
    <mergeCell ref="A3:E3"/>
    <mergeCell ref="F3:J3"/>
  </mergeCells>
  <phoneticPr fontId="2" type="noConversion"/>
  <pageMargins left="0.31496062992126" right="0.31496062992126" top="0.74803149606299202" bottom="0.74803149606299202" header="0.31496062992126" footer="0.31496062992126"/>
  <pageSetup paperSize="9" orientation="landscape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E13" sqref="E13"/>
    </sheetView>
  </sheetViews>
  <sheetFormatPr defaultColWidth="9" defaultRowHeight="14.25"/>
  <cols>
    <col min="1" max="1" width="29.25" style="149" customWidth="1"/>
    <col min="2" max="2" width="35.75" style="149" customWidth="1"/>
    <col min="3" max="16384" width="9" style="149"/>
  </cols>
  <sheetData>
    <row r="1" spans="1:2" ht="22.5" customHeight="1">
      <c r="A1" s="315" t="s">
        <v>485</v>
      </c>
      <c r="B1" s="315"/>
    </row>
    <row r="2" spans="1:2" ht="22.5" customHeight="1">
      <c r="A2" s="150" t="s">
        <v>1408</v>
      </c>
      <c r="B2" s="151" t="s">
        <v>482</v>
      </c>
    </row>
    <row r="3" spans="1:2" ht="22.5" customHeight="1">
      <c r="A3" s="152" t="s">
        <v>483</v>
      </c>
      <c r="B3" s="152" t="s">
        <v>484</v>
      </c>
    </row>
    <row r="4" spans="1:2" ht="22.5" customHeight="1">
      <c r="A4" s="152">
        <v>183421</v>
      </c>
      <c r="B4" s="152">
        <v>183421</v>
      </c>
    </row>
    <row r="5" spans="1:2">
      <c r="A5" s="248" t="s">
        <v>1398</v>
      </c>
    </row>
    <row r="6" spans="1:2">
      <c r="A6" s="155"/>
      <c r="B6" s="153"/>
    </row>
  </sheetData>
  <mergeCells count="1">
    <mergeCell ref="A1:B1"/>
  </mergeCells>
  <phoneticPr fontId="2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I15" sqref="I15"/>
    </sheetView>
  </sheetViews>
  <sheetFormatPr defaultColWidth="9" defaultRowHeight="14.25"/>
  <cols>
    <col min="1" max="1" width="32" customWidth="1"/>
    <col min="2" max="2" width="13" customWidth="1"/>
    <col min="3" max="3" width="20.75" customWidth="1"/>
  </cols>
  <sheetData>
    <row r="1" spans="1:3" ht="33.75" customHeight="1">
      <c r="A1" s="321" t="s">
        <v>511</v>
      </c>
      <c r="B1" s="321"/>
      <c r="C1" s="321"/>
    </row>
    <row r="2" spans="1:3" ht="25.5" customHeight="1">
      <c r="A2" s="156" t="s">
        <v>1409</v>
      </c>
      <c r="B2" s="157"/>
      <c r="C2" s="157" t="s">
        <v>510</v>
      </c>
    </row>
    <row r="3" spans="1:3" ht="25.5" customHeight="1">
      <c r="A3" s="322" t="s">
        <v>487</v>
      </c>
      <c r="B3" s="322"/>
      <c r="C3" s="322"/>
    </row>
    <row r="4" spans="1:3" ht="25.5" customHeight="1">
      <c r="A4" s="322" t="s">
        <v>488</v>
      </c>
      <c r="B4" s="322" t="s">
        <v>489</v>
      </c>
      <c r="C4" s="322" t="s">
        <v>490</v>
      </c>
    </row>
    <row r="5" spans="1:3" ht="25.5" customHeight="1">
      <c r="A5" s="322"/>
      <c r="B5" s="322"/>
      <c r="C5" s="322"/>
    </row>
    <row r="6" spans="1:3" ht="25.5" customHeight="1">
      <c r="A6" s="158" t="s">
        <v>491</v>
      </c>
      <c r="B6" s="159">
        <v>1</v>
      </c>
      <c r="C6" s="158"/>
    </row>
    <row r="7" spans="1:3" ht="25.5" customHeight="1">
      <c r="A7" s="158" t="s">
        <v>492</v>
      </c>
      <c r="B7" s="159">
        <v>2</v>
      </c>
      <c r="C7" s="160">
        <v>200</v>
      </c>
    </row>
    <row r="8" spans="1:3" ht="25.5" customHeight="1">
      <c r="A8" s="158" t="s">
        <v>493</v>
      </c>
      <c r="B8" s="159">
        <v>3</v>
      </c>
      <c r="C8" s="160"/>
    </row>
    <row r="9" spans="1:3" ht="25.5" customHeight="1">
      <c r="A9" s="158" t="s">
        <v>494</v>
      </c>
      <c r="B9" s="159">
        <v>4</v>
      </c>
      <c r="C9" s="160"/>
    </row>
    <row r="10" spans="1:3" ht="25.5" customHeight="1">
      <c r="A10" s="161" t="s">
        <v>495</v>
      </c>
      <c r="B10" s="159">
        <v>5</v>
      </c>
      <c r="C10" s="160"/>
    </row>
    <row r="11" spans="1:3" ht="25.5" customHeight="1">
      <c r="A11" s="161" t="s">
        <v>496</v>
      </c>
      <c r="B11" s="159">
        <v>6</v>
      </c>
      <c r="C11" s="160"/>
    </row>
    <row r="12" spans="1:3" ht="25.5" customHeight="1">
      <c r="A12" s="162"/>
      <c r="B12" s="159">
        <v>7</v>
      </c>
      <c r="C12" s="163"/>
    </row>
    <row r="13" spans="1:3" ht="25.5" customHeight="1">
      <c r="A13" s="159"/>
      <c r="B13" s="159">
        <v>8</v>
      </c>
      <c r="C13" s="160"/>
    </row>
    <row r="14" spans="1:3" ht="25.5" customHeight="1">
      <c r="A14" s="159" t="s">
        <v>497</v>
      </c>
      <c r="B14" s="159">
        <v>9</v>
      </c>
      <c r="C14" s="160">
        <f>SUM(C7:C13)</f>
        <v>200</v>
      </c>
    </row>
    <row r="15" spans="1:3" ht="25.5" customHeight="1">
      <c r="A15" s="161" t="s">
        <v>498</v>
      </c>
      <c r="B15" s="159">
        <v>10</v>
      </c>
      <c r="C15" s="160">
        <v>38</v>
      </c>
    </row>
    <row r="16" spans="1:3" ht="25.5" customHeight="1">
      <c r="A16" s="159" t="s">
        <v>499</v>
      </c>
      <c r="B16" s="159">
        <v>11</v>
      </c>
      <c r="C16" s="160">
        <f>C15+C14</f>
        <v>238</v>
      </c>
    </row>
  </sheetData>
  <mergeCells count="5">
    <mergeCell ref="A1:C1"/>
    <mergeCell ref="A3:C3"/>
    <mergeCell ref="A4:A5"/>
    <mergeCell ref="B4:B5"/>
    <mergeCell ref="C4:C5"/>
  </mergeCells>
  <phoneticPr fontId="2" type="noConversion"/>
  <printOptions horizontalCentered="1"/>
  <pageMargins left="0.70866141732283505" right="0.70866141732283505" top="0.74803149606299202" bottom="0.55118110236220497" header="0.31496062992126" footer="0.31496062992126"/>
  <pageSetup paperSize="9" firstPageNumber="160" orientation="landscape" useFirstPageNumber="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G8" sqref="G8"/>
    </sheetView>
  </sheetViews>
  <sheetFormatPr defaultColWidth="9" defaultRowHeight="14.25"/>
  <cols>
    <col min="1" max="1" width="32.625" customWidth="1"/>
    <col min="3" max="3" width="15" customWidth="1"/>
  </cols>
  <sheetData>
    <row r="1" spans="1:3" ht="36" customHeight="1">
      <c r="A1" s="321" t="s">
        <v>512</v>
      </c>
      <c r="B1" s="321"/>
      <c r="C1" s="321"/>
    </row>
    <row r="2" spans="1:3" ht="25.5" customHeight="1">
      <c r="A2" s="252" t="s">
        <v>1410</v>
      </c>
      <c r="B2" s="157"/>
      <c r="C2" s="164" t="s">
        <v>510</v>
      </c>
    </row>
    <row r="3" spans="1:3" ht="25.5" customHeight="1">
      <c r="A3" s="323" t="s">
        <v>500</v>
      </c>
      <c r="B3" s="324"/>
      <c r="C3" s="325"/>
    </row>
    <row r="4" spans="1:3" ht="25.5" customHeight="1">
      <c r="A4" s="326" t="s">
        <v>488</v>
      </c>
      <c r="B4" s="326" t="s">
        <v>489</v>
      </c>
      <c r="C4" s="326" t="s">
        <v>490</v>
      </c>
    </row>
    <row r="5" spans="1:3" ht="25.5" customHeight="1">
      <c r="A5" s="327"/>
      <c r="B5" s="327"/>
      <c r="C5" s="327"/>
    </row>
    <row r="6" spans="1:3" ht="25.5" customHeight="1">
      <c r="A6" s="165" t="s">
        <v>501</v>
      </c>
      <c r="B6" s="159">
        <v>12</v>
      </c>
      <c r="C6" s="158"/>
    </row>
    <row r="7" spans="1:3" ht="25.5" customHeight="1">
      <c r="A7" s="158" t="s">
        <v>502</v>
      </c>
      <c r="B7" s="159">
        <v>13</v>
      </c>
      <c r="C7" s="158"/>
    </row>
    <row r="8" spans="1:3" ht="25.5" customHeight="1">
      <c r="A8" s="158" t="s">
        <v>503</v>
      </c>
      <c r="B8" s="159">
        <v>14</v>
      </c>
      <c r="C8" s="158"/>
    </row>
    <row r="9" spans="1:3" ht="25.5" customHeight="1">
      <c r="A9" s="158" t="s">
        <v>504</v>
      </c>
      <c r="B9" s="159">
        <v>15</v>
      </c>
      <c r="C9" s="158"/>
    </row>
    <row r="10" spans="1:3" ht="25.5" customHeight="1">
      <c r="A10" s="158" t="s">
        <v>505</v>
      </c>
      <c r="B10" s="159">
        <v>16</v>
      </c>
      <c r="C10" s="158">
        <v>200</v>
      </c>
    </row>
    <row r="11" spans="1:3" ht="25.5" customHeight="1">
      <c r="A11" s="161" t="s">
        <v>506</v>
      </c>
      <c r="B11" s="159">
        <v>17</v>
      </c>
      <c r="C11" s="159"/>
    </row>
    <row r="12" spans="1:3" ht="25.5" customHeight="1">
      <c r="A12" s="158" t="s">
        <v>507</v>
      </c>
      <c r="B12" s="159">
        <v>18</v>
      </c>
      <c r="C12" s="158">
        <v>38</v>
      </c>
    </row>
    <row r="13" spans="1:3" ht="25.5" customHeight="1">
      <c r="A13" s="158"/>
      <c r="B13" s="159">
        <v>19</v>
      </c>
      <c r="C13" s="158"/>
    </row>
    <row r="14" spans="1:3" ht="25.5" customHeight="1">
      <c r="A14" s="159" t="s">
        <v>411</v>
      </c>
      <c r="B14" s="159">
        <v>20</v>
      </c>
      <c r="C14" s="158">
        <f>SUM(C6:C13)</f>
        <v>238</v>
      </c>
    </row>
    <row r="15" spans="1:3" ht="25.5" customHeight="1">
      <c r="A15" s="158" t="s">
        <v>508</v>
      </c>
      <c r="B15" s="159">
        <v>21</v>
      </c>
      <c r="C15" s="159"/>
    </row>
    <row r="16" spans="1:3" ht="25.5" customHeight="1">
      <c r="A16" s="159" t="s">
        <v>509</v>
      </c>
      <c r="B16" s="159">
        <v>22</v>
      </c>
      <c r="C16" s="158">
        <f>C14+C15</f>
        <v>238</v>
      </c>
    </row>
  </sheetData>
  <mergeCells count="5">
    <mergeCell ref="A3:C3"/>
    <mergeCell ref="A4:A5"/>
    <mergeCell ref="B4:B5"/>
    <mergeCell ref="C4:C5"/>
    <mergeCell ref="A1:C1"/>
  </mergeCells>
  <phoneticPr fontId="2" type="noConversion"/>
  <printOptions horizontalCentered="1"/>
  <pageMargins left="0.70866141732283505" right="0.70866141732283505" top="0.74803149606299202" bottom="0.55118110236220497" header="0.31496062992126" footer="0.31496062992126"/>
  <pageSetup paperSize="9" firstPageNumber="160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B6" sqref="B6"/>
    </sheetView>
  </sheetViews>
  <sheetFormatPr defaultColWidth="9" defaultRowHeight="14.25"/>
  <cols>
    <col min="2" max="2" width="32.625" customWidth="1"/>
    <col min="3" max="3" width="20.25" customWidth="1"/>
  </cols>
  <sheetData>
    <row r="1" spans="1:3" ht="36" customHeight="1">
      <c r="A1" s="321" t="s">
        <v>1443</v>
      </c>
      <c r="B1" s="321"/>
      <c r="C1" s="321"/>
    </row>
    <row r="2" spans="1:3" ht="25.5" customHeight="1">
      <c r="A2" s="252" t="s">
        <v>1411</v>
      </c>
      <c r="B2" s="252"/>
      <c r="C2" s="164" t="s">
        <v>510</v>
      </c>
    </row>
    <row r="3" spans="1:3" ht="25.5" customHeight="1">
      <c r="A3" s="344" t="s">
        <v>1424</v>
      </c>
      <c r="B3" s="322" t="s">
        <v>500</v>
      </c>
      <c r="C3" s="322"/>
    </row>
    <row r="4" spans="1:3" ht="25.5" customHeight="1">
      <c r="A4" s="346"/>
      <c r="B4" s="322" t="s">
        <v>488</v>
      </c>
      <c r="C4" s="322" t="s">
        <v>490</v>
      </c>
    </row>
    <row r="5" spans="1:3" ht="3" customHeight="1">
      <c r="A5" s="345"/>
      <c r="B5" s="322"/>
      <c r="C5" s="322"/>
    </row>
    <row r="6" spans="1:3" ht="25.5" customHeight="1">
      <c r="A6" s="130">
        <v>230</v>
      </c>
      <c r="B6" s="158" t="s">
        <v>1440</v>
      </c>
      <c r="C6" s="158">
        <v>200</v>
      </c>
    </row>
    <row r="7" spans="1:3" ht="25.5" customHeight="1">
      <c r="A7" s="130">
        <v>23008</v>
      </c>
      <c r="B7" s="158" t="s">
        <v>1439</v>
      </c>
      <c r="C7" s="158">
        <v>200</v>
      </c>
    </row>
    <row r="8" spans="1:3" ht="25.5" customHeight="1">
      <c r="A8" s="130">
        <v>2300803</v>
      </c>
      <c r="B8" s="158" t="s">
        <v>1438</v>
      </c>
      <c r="C8" s="158">
        <v>200</v>
      </c>
    </row>
    <row r="9" spans="1:3" ht="25.5" customHeight="1">
      <c r="A9" s="130">
        <v>223</v>
      </c>
      <c r="B9" s="161" t="s">
        <v>1441</v>
      </c>
      <c r="C9" s="160">
        <v>38</v>
      </c>
    </row>
    <row r="10" spans="1:3" ht="25.5" customHeight="1">
      <c r="A10" s="130">
        <v>22399</v>
      </c>
      <c r="B10" s="158" t="s">
        <v>1442</v>
      </c>
      <c r="C10" s="158">
        <v>38</v>
      </c>
    </row>
    <row r="11" spans="1:3" ht="25.5" customHeight="1">
      <c r="A11" s="130">
        <v>2239999</v>
      </c>
      <c r="B11" s="158" t="s">
        <v>1442</v>
      </c>
      <c r="C11" s="158">
        <v>38</v>
      </c>
    </row>
    <row r="12" spans="1:3" ht="25.5" customHeight="1">
      <c r="A12" s="130"/>
      <c r="B12" s="159" t="s">
        <v>411</v>
      </c>
      <c r="C12" s="158">
        <v>238</v>
      </c>
    </row>
    <row r="13" spans="1:3" ht="25.5" customHeight="1">
      <c r="A13" s="130"/>
      <c r="B13" s="158" t="s">
        <v>508</v>
      </c>
      <c r="C13" s="159"/>
    </row>
    <row r="14" spans="1:3" ht="25.5" customHeight="1">
      <c r="A14" s="130"/>
      <c r="B14" s="159" t="s">
        <v>509</v>
      </c>
      <c r="C14" s="158">
        <v>238</v>
      </c>
    </row>
  </sheetData>
  <mergeCells count="5">
    <mergeCell ref="B3:C3"/>
    <mergeCell ref="B4:B5"/>
    <mergeCell ref="C4:C5"/>
    <mergeCell ref="A1:C1"/>
    <mergeCell ref="A3:A5"/>
  </mergeCells>
  <phoneticPr fontId="2" type="noConversion"/>
  <printOptions horizontalCentered="1"/>
  <pageMargins left="0.70866141732283505" right="0.70866141732283505" top="0.74803149606299202" bottom="0.55118110236220497" header="0.31496062992126" footer="0.31496062992126"/>
  <pageSetup paperSize="9" firstPageNumber="160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H17" sqref="H17"/>
    </sheetView>
  </sheetViews>
  <sheetFormatPr defaultRowHeight="14.25"/>
  <cols>
    <col min="1" max="1" width="23.875" customWidth="1"/>
    <col min="2" max="2" width="41.875" customWidth="1"/>
  </cols>
  <sheetData>
    <row r="1" spans="1:2" ht="20.25">
      <c r="A1" s="166" t="s">
        <v>513</v>
      </c>
      <c r="B1" s="166"/>
    </row>
    <row r="2" spans="1:2" ht="18" customHeight="1">
      <c r="A2" s="252" t="s">
        <v>1412</v>
      </c>
      <c r="B2" s="164" t="s">
        <v>510</v>
      </c>
    </row>
    <row r="3" spans="1:2" ht="18" customHeight="1">
      <c r="A3" s="323" t="s">
        <v>500</v>
      </c>
      <c r="B3" s="325"/>
    </row>
    <row r="4" spans="1:2" ht="18" customHeight="1">
      <c r="A4" s="193" t="s">
        <v>488</v>
      </c>
      <c r="B4" s="193" t="s">
        <v>490</v>
      </c>
    </row>
    <row r="5" spans="1:2" ht="18" customHeight="1">
      <c r="A5" s="158"/>
      <c r="B5" s="158"/>
    </row>
    <row r="6" spans="1:2" ht="18" customHeight="1">
      <c r="A6" s="159" t="s">
        <v>564</v>
      </c>
      <c r="B6" s="158"/>
    </row>
  </sheetData>
  <mergeCells count="1">
    <mergeCell ref="A3:B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12"/>
  <sheetViews>
    <sheetView showZeros="0" workbookViewId="0">
      <selection activeCell="J21" sqref="J21"/>
    </sheetView>
  </sheetViews>
  <sheetFormatPr defaultColWidth="9" defaultRowHeight="14.25"/>
  <cols>
    <col min="1" max="1" width="44" style="167" customWidth="1"/>
    <col min="2" max="2" width="12.625" style="167" customWidth="1"/>
    <col min="3" max="3" width="10.125" style="167" customWidth="1"/>
    <col min="4" max="4" width="9.75" style="167" customWidth="1"/>
    <col min="5" max="5" width="10.625" style="167" customWidth="1"/>
    <col min="6" max="6" width="11.25" style="167" customWidth="1"/>
    <col min="7" max="7" width="10.25" style="167" customWidth="1"/>
    <col min="8" max="8" width="7.625" style="167" customWidth="1"/>
    <col min="9" max="9" width="10.25" style="167" customWidth="1"/>
    <col min="10" max="16384" width="9" style="167"/>
  </cols>
  <sheetData>
    <row r="1" spans="1:10" ht="25.5">
      <c r="A1" s="328" t="s">
        <v>536</v>
      </c>
      <c r="B1" s="328"/>
      <c r="C1" s="328"/>
      <c r="D1" s="329"/>
      <c r="E1" s="328"/>
      <c r="F1" s="328"/>
      <c r="G1" s="328"/>
      <c r="H1" s="328"/>
      <c r="I1" s="328"/>
    </row>
    <row r="2" spans="1:10" ht="27" customHeight="1">
      <c r="A2" s="168" t="s">
        <v>1413</v>
      </c>
      <c r="B2" s="169"/>
      <c r="C2" s="170"/>
      <c r="D2" s="171"/>
      <c r="E2" s="169"/>
      <c r="F2" s="169"/>
      <c r="G2" s="169"/>
      <c r="H2" s="169"/>
      <c r="I2" s="172" t="s">
        <v>9</v>
      </c>
    </row>
    <row r="3" spans="1:10" ht="63" customHeight="1">
      <c r="A3" s="173" t="s">
        <v>514</v>
      </c>
      <c r="B3" s="174" t="s">
        <v>70</v>
      </c>
      <c r="C3" s="175" t="s">
        <v>515</v>
      </c>
      <c r="D3" s="175" t="s">
        <v>516</v>
      </c>
      <c r="E3" s="176" t="s">
        <v>517</v>
      </c>
      <c r="F3" s="177" t="s">
        <v>518</v>
      </c>
      <c r="G3" s="177" t="s">
        <v>519</v>
      </c>
      <c r="H3" s="177" t="s">
        <v>520</v>
      </c>
      <c r="I3" s="174" t="s">
        <v>521</v>
      </c>
    </row>
    <row r="4" spans="1:10" ht="21" customHeight="1">
      <c r="A4" s="178" t="s">
        <v>522</v>
      </c>
      <c r="B4" s="179">
        <f>C4+D4+E4+F4+G4+H4+I4</f>
        <v>62205</v>
      </c>
      <c r="C4" s="180">
        <v>0</v>
      </c>
      <c r="D4" s="180">
        <v>27103</v>
      </c>
      <c r="E4" s="179">
        <v>35102</v>
      </c>
      <c r="F4" s="179">
        <v>0</v>
      </c>
      <c r="G4" s="179">
        <v>0</v>
      </c>
      <c r="H4" s="179">
        <v>0</v>
      </c>
      <c r="I4" s="181"/>
      <c r="J4" s="182"/>
    </row>
    <row r="5" spans="1:10" ht="21" customHeight="1">
      <c r="A5" s="183" t="s">
        <v>523</v>
      </c>
      <c r="B5" s="179">
        <f>C5+D5+E5+F5+G5+H5+I5</f>
        <v>31687</v>
      </c>
      <c r="C5" s="179">
        <v>0</v>
      </c>
      <c r="D5" s="179">
        <v>9340</v>
      </c>
      <c r="E5" s="179">
        <v>22347</v>
      </c>
      <c r="F5" s="179">
        <v>0</v>
      </c>
      <c r="G5" s="179">
        <v>0</v>
      </c>
      <c r="H5" s="179">
        <v>0</v>
      </c>
      <c r="I5" s="181"/>
    </row>
    <row r="6" spans="1:10" ht="21" customHeight="1">
      <c r="A6" s="183" t="s">
        <v>524</v>
      </c>
      <c r="B6" s="179">
        <f>C6+D6+E6+F6+G6+H6+I6</f>
        <v>29663</v>
      </c>
      <c r="C6" s="179">
        <v>0</v>
      </c>
      <c r="D6" s="179">
        <v>17478</v>
      </c>
      <c r="E6" s="179">
        <v>12185</v>
      </c>
      <c r="F6" s="179">
        <v>0</v>
      </c>
      <c r="G6" s="179">
        <v>0</v>
      </c>
      <c r="H6" s="179">
        <v>0</v>
      </c>
      <c r="I6" s="181">
        <v>0</v>
      </c>
    </row>
    <row r="7" spans="1:10" ht="21" customHeight="1">
      <c r="A7" s="184" t="s">
        <v>525</v>
      </c>
      <c r="B7" s="179">
        <f>C7+D7+E7+F7+G7+H7+I7</f>
        <v>335</v>
      </c>
      <c r="C7" s="179">
        <v>0</v>
      </c>
      <c r="D7" s="179">
        <v>265</v>
      </c>
      <c r="E7" s="179">
        <v>70</v>
      </c>
      <c r="F7" s="179">
        <v>0</v>
      </c>
      <c r="G7" s="179">
        <v>0</v>
      </c>
      <c r="H7" s="179">
        <v>0</v>
      </c>
      <c r="I7" s="181"/>
    </row>
    <row r="8" spans="1:10" ht="21" customHeight="1">
      <c r="A8" s="184" t="s">
        <v>526</v>
      </c>
      <c r="B8" s="179">
        <f>C8+D8</f>
        <v>0</v>
      </c>
      <c r="C8" s="179">
        <v>0</v>
      </c>
      <c r="D8" s="179">
        <v>0</v>
      </c>
      <c r="E8" s="185">
        <v>0</v>
      </c>
      <c r="F8" s="179">
        <v>0</v>
      </c>
      <c r="G8" s="179">
        <v>0</v>
      </c>
      <c r="H8" s="179">
        <v>0</v>
      </c>
      <c r="I8" s="179">
        <v>0</v>
      </c>
    </row>
    <row r="9" spans="1:10" ht="21" customHeight="1">
      <c r="A9" s="184" t="s">
        <v>527</v>
      </c>
      <c r="B9" s="179">
        <f>C9+D9+E9+F9+I9</f>
        <v>518</v>
      </c>
      <c r="C9" s="179">
        <v>0</v>
      </c>
      <c r="D9" s="179">
        <v>18</v>
      </c>
      <c r="E9" s="179">
        <v>500</v>
      </c>
      <c r="F9" s="179">
        <v>0</v>
      </c>
      <c r="G9" s="179">
        <v>0</v>
      </c>
      <c r="H9" s="179">
        <v>0</v>
      </c>
      <c r="I9" s="179">
        <v>0</v>
      </c>
    </row>
    <row r="10" spans="1:10" ht="21" customHeight="1">
      <c r="A10" s="184" t="s">
        <v>528</v>
      </c>
      <c r="B10" s="179">
        <f>C10+D10+E10+F10+G10+H10+I10</f>
        <v>2</v>
      </c>
      <c r="C10" s="179">
        <v>0</v>
      </c>
      <c r="D10" s="179">
        <v>2</v>
      </c>
      <c r="E10" s="179">
        <v>0</v>
      </c>
      <c r="F10" s="179">
        <v>0</v>
      </c>
      <c r="G10" s="179">
        <v>0</v>
      </c>
      <c r="H10" s="179">
        <v>0</v>
      </c>
      <c r="I10" s="179"/>
    </row>
    <row r="11" spans="1:10" ht="21" customHeight="1">
      <c r="A11" s="184" t="s">
        <v>529</v>
      </c>
      <c r="B11" s="179">
        <f>C11</f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  <c r="H11" s="179">
        <v>0</v>
      </c>
      <c r="I11" s="179">
        <v>0</v>
      </c>
    </row>
    <row r="12" spans="1:10" ht="21" customHeight="1">
      <c r="A12" s="184" t="s">
        <v>530</v>
      </c>
      <c r="B12" s="179">
        <f>C12</f>
        <v>0</v>
      </c>
      <c r="C12" s="179">
        <v>0</v>
      </c>
      <c r="D12" s="179">
        <v>0</v>
      </c>
      <c r="E12" s="179">
        <v>0</v>
      </c>
      <c r="F12" s="179">
        <v>0</v>
      </c>
      <c r="G12" s="179">
        <v>0</v>
      </c>
      <c r="H12" s="179">
        <v>0</v>
      </c>
      <c r="I12" s="179">
        <v>0</v>
      </c>
    </row>
  </sheetData>
  <mergeCells count="1">
    <mergeCell ref="A1:I1"/>
  </mergeCells>
  <phoneticPr fontId="2" type="noConversion"/>
  <printOptions horizontalCentered="1"/>
  <pageMargins left="0.511811023622047" right="0.511811023622047" top="0.74803149606299202" bottom="0.35433070866141703" header="0.31496062992126" footer="0.31496062992126"/>
  <pageSetup paperSize="9" firstPageNumber="159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11"/>
  <sheetViews>
    <sheetView showZeros="0" workbookViewId="0">
      <selection activeCell="I21" sqref="I21"/>
    </sheetView>
  </sheetViews>
  <sheetFormatPr defaultColWidth="9" defaultRowHeight="14.25"/>
  <cols>
    <col min="1" max="1" width="44" style="167" customWidth="1"/>
    <col min="2" max="2" width="12.625" style="167" customWidth="1"/>
    <col min="3" max="3" width="10.125" style="167" customWidth="1"/>
    <col min="4" max="4" width="9.75" style="167" customWidth="1"/>
    <col min="5" max="5" width="10.625" style="167" customWidth="1"/>
    <col min="6" max="6" width="11.25" style="167" customWidth="1"/>
    <col min="7" max="7" width="10.25" style="167" customWidth="1"/>
    <col min="8" max="8" width="7.625" style="167" customWidth="1"/>
    <col min="9" max="9" width="10.25" style="167" customWidth="1"/>
    <col min="10" max="16384" width="9" style="167"/>
  </cols>
  <sheetData>
    <row r="1" spans="1:9" ht="25.5">
      <c r="A1" s="328" t="s">
        <v>540</v>
      </c>
      <c r="B1" s="328"/>
      <c r="C1" s="328"/>
      <c r="D1" s="329"/>
      <c r="E1" s="328"/>
      <c r="F1" s="328"/>
      <c r="G1" s="328"/>
      <c r="H1" s="328"/>
      <c r="I1" s="328"/>
    </row>
    <row r="2" spans="1:9" ht="27" customHeight="1">
      <c r="A2" s="168" t="s">
        <v>1414</v>
      </c>
      <c r="B2" s="169"/>
      <c r="C2" s="170"/>
      <c r="D2" s="171"/>
      <c r="E2" s="169"/>
      <c r="F2" s="169"/>
      <c r="G2" s="169"/>
      <c r="H2" s="169"/>
      <c r="I2" s="172" t="s">
        <v>9</v>
      </c>
    </row>
    <row r="3" spans="1:9" ht="63" customHeight="1">
      <c r="A3" s="173" t="s">
        <v>514</v>
      </c>
      <c r="B3" s="174" t="s">
        <v>70</v>
      </c>
      <c r="C3" s="175" t="s">
        <v>515</v>
      </c>
      <c r="D3" s="175" t="s">
        <v>516</v>
      </c>
      <c r="E3" s="176" t="s">
        <v>517</v>
      </c>
      <c r="F3" s="177" t="s">
        <v>518</v>
      </c>
      <c r="G3" s="177" t="s">
        <v>519</v>
      </c>
      <c r="H3" s="177" t="s">
        <v>520</v>
      </c>
      <c r="I3" s="174" t="s">
        <v>521</v>
      </c>
    </row>
    <row r="4" spans="1:9" ht="21" customHeight="1">
      <c r="A4" s="183" t="s">
        <v>537</v>
      </c>
      <c r="B4" s="179">
        <f>C4+D4+E4+F4+G4+H4+I4</f>
        <v>55091</v>
      </c>
      <c r="C4" s="179">
        <v>0</v>
      </c>
      <c r="D4" s="179">
        <v>20062</v>
      </c>
      <c r="E4" s="179">
        <v>35029</v>
      </c>
      <c r="F4" s="179">
        <v>0</v>
      </c>
      <c r="G4" s="179">
        <v>0</v>
      </c>
      <c r="H4" s="179">
        <v>0</v>
      </c>
      <c r="I4" s="179"/>
    </row>
    <row r="5" spans="1:9" ht="21" customHeight="1">
      <c r="A5" s="183" t="s">
        <v>531</v>
      </c>
      <c r="B5" s="179">
        <f>C5+D5+E5+F5+G5+H5+I5</f>
        <v>54567</v>
      </c>
      <c r="C5" s="179">
        <v>0</v>
      </c>
      <c r="D5" s="179">
        <v>20038</v>
      </c>
      <c r="E5" s="179">
        <v>34529</v>
      </c>
      <c r="F5" s="179">
        <v>0</v>
      </c>
      <c r="G5" s="179">
        <v>0</v>
      </c>
      <c r="H5" s="179">
        <v>0</v>
      </c>
      <c r="I5" s="179"/>
    </row>
    <row r="6" spans="1:9" ht="21" customHeight="1">
      <c r="A6" s="183" t="s">
        <v>532</v>
      </c>
      <c r="B6" s="179">
        <f>C6+D6+E6+F6+I6</f>
        <v>524</v>
      </c>
      <c r="C6" s="179">
        <v>0</v>
      </c>
      <c r="D6" s="179">
        <v>24</v>
      </c>
      <c r="E6" s="179">
        <v>500</v>
      </c>
      <c r="F6" s="179">
        <v>0</v>
      </c>
      <c r="G6" s="179">
        <v>0</v>
      </c>
      <c r="H6" s="179">
        <v>0</v>
      </c>
      <c r="I6" s="179">
        <v>0</v>
      </c>
    </row>
    <row r="7" spans="1:9" ht="21" customHeight="1">
      <c r="A7" s="184" t="s">
        <v>533</v>
      </c>
      <c r="B7" s="179">
        <f>C7+D7+E7+F7+G7+H7+I7</f>
        <v>0</v>
      </c>
      <c r="C7" s="179">
        <v>0</v>
      </c>
      <c r="D7" s="179"/>
      <c r="E7" s="179"/>
      <c r="F7" s="179">
        <v>0</v>
      </c>
      <c r="G7" s="179">
        <v>0</v>
      </c>
      <c r="H7" s="179">
        <v>0</v>
      </c>
      <c r="I7" s="179"/>
    </row>
    <row r="8" spans="1:9" ht="21" customHeight="1">
      <c r="A8" s="184" t="s">
        <v>534</v>
      </c>
      <c r="B8" s="179">
        <f>C8</f>
        <v>0</v>
      </c>
      <c r="C8" s="179">
        <v>0</v>
      </c>
      <c r="D8" s="179">
        <v>0</v>
      </c>
      <c r="E8" s="179">
        <v>0</v>
      </c>
      <c r="F8" s="179">
        <v>0</v>
      </c>
      <c r="G8" s="179">
        <v>0</v>
      </c>
      <c r="H8" s="179">
        <v>0</v>
      </c>
      <c r="I8" s="179">
        <v>0</v>
      </c>
    </row>
    <row r="9" spans="1:9" ht="21" customHeight="1">
      <c r="A9" s="184" t="s">
        <v>535</v>
      </c>
      <c r="B9" s="179">
        <f>C9</f>
        <v>0</v>
      </c>
      <c r="C9" s="179">
        <v>0</v>
      </c>
      <c r="D9" s="179">
        <v>0</v>
      </c>
      <c r="E9" s="179">
        <v>0</v>
      </c>
      <c r="F9" s="179">
        <v>0</v>
      </c>
      <c r="G9" s="179">
        <v>0</v>
      </c>
      <c r="H9" s="179">
        <v>0</v>
      </c>
      <c r="I9" s="179">
        <v>0</v>
      </c>
    </row>
    <row r="10" spans="1:9" ht="21" customHeight="1">
      <c r="A10" s="178" t="s">
        <v>538</v>
      </c>
      <c r="B10" s="179">
        <f>C10+D10+E10+F10+G10+H10+I10</f>
        <v>7114</v>
      </c>
      <c r="C10" s="179">
        <v>0</v>
      </c>
      <c r="D10" s="179">
        <v>7041</v>
      </c>
      <c r="E10" s="179">
        <v>73</v>
      </c>
      <c r="F10" s="179">
        <v>0</v>
      </c>
      <c r="G10" s="179">
        <v>0</v>
      </c>
      <c r="H10" s="179">
        <v>0</v>
      </c>
      <c r="I10" s="181"/>
    </row>
    <row r="11" spans="1:9" ht="21" customHeight="1">
      <c r="A11" s="183" t="s">
        <v>539</v>
      </c>
      <c r="B11" s="179">
        <f>C11+D11+E11+F11+G11+H11+I11</f>
        <v>90794</v>
      </c>
      <c r="C11" s="179">
        <v>0</v>
      </c>
      <c r="D11" s="179">
        <v>81369</v>
      </c>
      <c r="E11" s="179">
        <v>9425</v>
      </c>
      <c r="F11" s="179">
        <v>0</v>
      </c>
      <c r="G11" s="179">
        <v>0</v>
      </c>
      <c r="H11" s="179">
        <v>0</v>
      </c>
      <c r="I11" s="181"/>
    </row>
  </sheetData>
  <mergeCells count="1">
    <mergeCell ref="A1:I1"/>
  </mergeCells>
  <phoneticPr fontId="2" type="noConversion"/>
  <printOptions horizontalCentered="1"/>
  <pageMargins left="0.511811023622047" right="0.511811023622047" top="0.74803149606299202" bottom="0.35433070866141703" header="0.31496062992126" footer="0.31496062992126"/>
  <pageSetup paperSize="9" firstPageNumber="159" orientation="landscape" useFirstPageNumber="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XEW5"/>
  <sheetViews>
    <sheetView showZeros="0" workbookViewId="0">
      <pane ySplit="4" topLeftCell="A5" activePane="bottomLeft" state="frozen"/>
      <selection pane="bottomLeft" activeCell="H7" sqref="H7"/>
    </sheetView>
  </sheetViews>
  <sheetFormatPr defaultColWidth="9" defaultRowHeight="13.5"/>
  <cols>
    <col min="1" max="1" width="21.5" style="186" customWidth="1"/>
    <col min="2" max="6" width="10.625" style="186" customWidth="1"/>
    <col min="7" max="16377" width="9" style="186"/>
    <col min="16378" max="16384" width="9" style="191"/>
  </cols>
  <sheetData>
    <row r="1" spans="1:6" ht="29.25" customHeight="1">
      <c r="A1" s="330" t="s">
        <v>548</v>
      </c>
      <c r="B1" s="330"/>
      <c r="C1" s="330"/>
      <c r="D1" s="330"/>
      <c r="E1" s="330"/>
      <c r="F1" s="330"/>
    </row>
    <row r="2" spans="1:6" ht="16.5" customHeight="1">
      <c r="A2" s="331" t="s">
        <v>1415</v>
      </c>
      <c r="B2" s="331"/>
      <c r="F2" s="192" t="s">
        <v>550</v>
      </c>
    </row>
    <row r="3" spans="1:6" ht="20.100000000000001" customHeight="1">
      <c r="A3" s="332" t="s">
        <v>541</v>
      </c>
      <c r="B3" s="333" t="s">
        <v>549</v>
      </c>
      <c r="C3" s="333"/>
      <c r="D3" s="333"/>
      <c r="E3" s="333"/>
      <c r="F3" s="333"/>
    </row>
    <row r="4" spans="1:6" ht="39" customHeight="1">
      <c r="A4" s="332"/>
      <c r="B4" s="187" t="s">
        <v>542</v>
      </c>
      <c r="C4" s="187" t="s">
        <v>543</v>
      </c>
      <c r="D4" s="188" t="s">
        <v>544</v>
      </c>
      <c r="E4" s="188" t="s">
        <v>545</v>
      </c>
      <c r="F4" s="188" t="s">
        <v>546</v>
      </c>
    </row>
    <row r="5" spans="1:6" ht="35.1" customHeight="1">
      <c r="A5" s="189" t="s">
        <v>547</v>
      </c>
      <c r="B5" s="190">
        <f>SUM(C5:F5)</f>
        <v>1415</v>
      </c>
      <c r="C5" s="190">
        <v>0</v>
      </c>
      <c r="D5" s="190">
        <v>138</v>
      </c>
      <c r="E5" s="190">
        <v>1001</v>
      </c>
      <c r="F5" s="190">
        <v>276</v>
      </c>
    </row>
  </sheetData>
  <mergeCells count="4">
    <mergeCell ref="A1:F1"/>
    <mergeCell ref="A2:B2"/>
    <mergeCell ref="A3:A4"/>
    <mergeCell ref="B3:F3"/>
  </mergeCells>
  <phoneticPr fontId="2" type="noConversion"/>
  <printOptions horizontalCentered="1"/>
  <pageMargins left="0.196527777777778" right="0.196527777777778" top="0.39305555555555599" bottom="0.39305555555555599" header="0.196527777777778" footer="0.196527777777778"/>
  <pageSetup paperSize="9" scale="80" orientation="landscape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C24" sqref="C24"/>
    </sheetView>
  </sheetViews>
  <sheetFormatPr defaultColWidth="9" defaultRowHeight="14.25"/>
  <cols>
    <col min="1" max="1" width="19.375" customWidth="1"/>
    <col min="6" max="6" width="21.75" customWidth="1"/>
  </cols>
  <sheetData>
    <row r="1" spans="1:10" ht="27">
      <c r="A1" s="257" t="s">
        <v>7</v>
      </c>
      <c r="B1" s="257"/>
      <c r="C1" s="257"/>
      <c r="D1" s="257"/>
      <c r="E1" s="257"/>
      <c r="F1" s="257"/>
      <c r="G1" s="257"/>
      <c r="H1" s="257"/>
      <c r="I1" s="257"/>
      <c r="J1" s="257"/>
    </row>
    <row r="2" spans="1:10" ht="22.5" customHeight="1">
      <c r="A2" s="10" t="s">
        <v>8</v>
      </c>
      <c r="B2" s="10"/>
      <c r="C2" s="10"/>
      <c r="D2" s="258"/>
      <c r="E2" s="258"/>
      <c r="F2" s="258"/>
      <c r="G2" s="10"/>
      <c r="H2" s="10"/>
      <c r="I2" s="259" t="s">
        <v>9</v>
      </c>
      <c r="J2" s="259"/>
    </row>
    <row r="3" spans="1:10" ht="36" customHeight="1">
      <c r="A3" s="11" t="s">
        <v>10</v>
      </c>
      <c r="B3" s="11" t="s">
        <v>11</v>
      </c>
      <c r="C3" s="11" t="s">
        <v>12</v>
      </c>
      <c r="D3" s="11" t="s">
        <v>13</v>
      </c>
      <c r="E3" s="11" t="s">
        <v>14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15</v>
      </c>
    </row>
    <row r="4" spans="1:10" ht="21.75" customHeight="1">
      <c r="A4" s="12" t="s">
        <v>16</v>
      </c>
      <c r="B4" s="13">
        <f>SUM(B5:B14)</f>
        <v>56864</v>
      </c>
      <c r="C4" s="13">
        <f>SUM(C5:C14)</f>
        <v>61868</v>
      </c>
      <c r="D4" s="14">
        <f t="shared" ref="D4:D14" si="0">ROUND((C4-B4)/B4,4)</f>
        <v>8.7999999999999995E-2</v>
      </c>
      <c r="E4" s="15"/>
      <c r="F4" s="16" t="s">
        <v>17</v>
      </c>
      <c r="G4" s="13">
        <v>4644</v>
      </c>
      <c r="H4" s="13">
        <f>30+4951</f>
        <v>4981</v>
      </c>
      <c r="I4" s="14">
        <f t="shared" ref="I4:I10" si="1">ROUND((H4-G4)/G4,4)</f>
        <v>7.2599999999999998E-2</v>
      </c>
      <c r="J4" s="17"/>
    </row>
    <row r="5" spans="1:10" ht="21.75" customHeight="1">
      <c r="A5" s="18" t="s">
        <v>18</v>
      </c>
      <c r="B5" s="13">
        <v>25876</v>
      </c>
      <c r="C5" s="13">
        <v>28233</v>
      </c>
      <c r="D5" s="14">
        <f t="shared" si="0"/>
        <v>9.11E-2</v>
      </c>
      <c r="E5" s="15"/>
      <c r="F5" s="19" t="s">
        <v>19</v>
      </c>
      <c r="G5" s="20">
        <v>293</v>
      </c>
      <c r="H5" s="20">
        <v>369</v>
      </c>
      <c r="I5" s="14">
        <f t="shared" si="1"/>
        <v>0.25940000000000002</v>
      </c>
      <c r="J5" s="15"/>
    </row>
    <row r="6" spans="1:10" ht="21.75" customHeight="1">
      <c r="A6" s="18" t="s">
        <v>20</v>
      </c>
      <c r="B6" s="13">
        <v>3248</v>
      </c>
      <c r="C6" s="13">
        <v>3777</v>
      </c>
      <c r="D6" s="14">
        <f t="shared" si="0"/>
        <v>0.16289999999999999</v>
      </c>
      <c r="E6" s="15"/>
      <c r="F6" s="19" t="s">
        <v>21</v>
      </c>
      <c r="G6" s="20">
        <v>1270</v>
      </c>
      <c r="H6" s="20">
        <v>1360</v>
      </c>
      <c r="I6" s="14">
        <f t="shared" si="1"/>
        <v>7.0900000000000005E-2</v>
      </c>
      <c r="J6" s="15"/>
    </row>
    <row r="7" spans="1:10" ht="21.75" customHeight="1">
      <c r="A7" s="18" t="s">
        <v>22</v>
      </c>
      <c r="B7" s="13">
        <v>649</v>
      </c>
      <c r="C7" s="13">
        <v>1274</v>
      </c>
      <c r="D7" s="14">
        <f t="shared" si="0"/>
        <v>0.96299999999999997</v>
      </c>
      <c r="E7" s="15"/>
      <c r="F7" s="21" t="s">
        <v>23</v>
      </c>
      <c r="G7" s="20">
        <v>1907</v>
      </c>
      <c r="H7" s="20">
        <v>2042</v>
      </c>
      <c r="I7" s="14">
        <f t="shared" si="1"/>
        <v>7.0800000000000002E-2</v>
      </c>
      <c r="J7" s="15"/>
    </row>
    <row r="8" spans="1:10" ht="21.75" customHeight="1">
      <c r="A8" s="18" t="s">
        <v>24</v>
      </c>
      <c r="B8" s="13">
        <v>4020</v>
      </c>
      <c r="C8" s="13">
        <v>4082</v>
      </c>
      <c r="D8" s="14">
        <f t="shared" si="0"/>
        <v>1.54E-2</v>
      </c>
      <c r="E8" s="15"/>
      <c r="F8" s="18" t="s">
        <v>25</v>
      </c>
      <c r="G8" s="13">
        <v>93</v>
      </c>
      <c r="H8" s="13">
        <v>50</v>
      </c>
      <c r="I8" s="14">
        <f t="shared" si="1"/>
        <v>-0.46239999999999998</v>
      </c>
      <c r="J8" s="15"/>
    </row>
    <row r="9" spans="1:10" ht="21.75" customHeight="1">
      <c r="A9" s="18" t="s">
        <v>26</v>
      </c>
      <c r="B9" s="13">
        <v>1337</v>
      </c>
      <c r="C9" s="13">
        <v>1455</v>
      </c>
      <c r="D9" s="14">
        <f t="shared" si="0"/>
        <v>8.8300000000000003E-2</v>
      </c>
      <c r="E9" s="15"/>
      <c r="F9" s="16"/>
      <c r="G9" s="13"/>
      <c r="H9" s="13"/>
      <c r="I9" s="14"/>
      <c r="J9" s="17"/>
    </row>
    <row r="10" spans="1:10" ht="21.75" customHeight="1">
      <c r="A10" s="18" t="s">
        <v>27</v>
      </c>
      <c r="B10" s="13">
        <v>11288</v>
      </c>
      <c r="C10" s="13">
        <v>12281</v>
      </c>
      <c r="D10" s="14">
        <f t="shared" si="0"/>
        <v>8.7999999999999995E-2</v>
      </c>
      <c r="E10" s="15"/>
      <c r="F10" s="22" t="s">
        <v>28</v>
      </c>
      <c r="G10" s="13">
        <f>B4+B17</f>
        <v>88147</v>
      </c>
      <c r="H10" s="13">
        <f>C4+C17</f>
        <v>95928</v>
      </c>
      <c r="I10" s="14">
        <f t="shared" si="1"/>
        <v>8.8300000000000003E-2</v>
      </c>
      <c r="J10" s="17"/>
    </row>
    <row r="11" spans="1:10" ht="21.75" customHeight="1">
      <c r="A11" s="18" t="s">
        <v>29</v>
      </c>
      <c r="B11" s="13">
        <v>725</v>
      </c>
      <c r="C11" s="13">
        <v>788</v>
      </c>
      <c r="D11" s="14">
        <f t="shared" si="0"/>
        <v>8.6900000000000005E-2</v>
      </c>
      <c r="E11" s="15"/>
      <c r="F11" s="22"/>
      <c r="G11" s="13"/>
      <c r="H11" s="13"/>
      <c r="I11" s="14"/>
      <c r="J11" s="17"/>
    </row>
    <row r="12" spans="1:10" ht="21.75" customHeight="1">
      <c r="A12" s="18" t="s">
        <v>30</v>
      </c>
      <c r="B12" s="13">
        <v>1470</v>
      </c>
      <c r="C12" s="13">
        <v>895</v>
      </c>
      <c r="D12" s="14">
        <f t="shared" si="0"/>
        <v>-0.39119999999999999</v>
      </c>
      <c r="E12" s="15"/>
      <c r="F12" s="23" t="s">
        <v>31</v>
      </c>
      <c r="G12" s="13">
        <v>31060</v>
      </c>
      <c r="H12" s="13">
        <v>47054</v>
      </c>
      <c r="I12" s="14">
        <f t="shared" ref="I12:I17" si="2">ROUND((H12-G12)/G12,4)</f>
        <v>0.51490000000000002</v>
      </c>
      <c r="J12" s="15"/>
    </row>
    <row r="13" spans="1:10" ht="21.75" customHeight="1">
      <c r="A13" s="18" t="s">
        <v>32</v>
      </c>
      <c r="B13" s="13">
        <v>33</v>
      </c>
      <c r="C13" s="13">
        <v>36</v>
      </c>
      <c r="D13" s="14">
        <f t="shared" si="0"/>
        <v>9.0899999999999995E-2</v>
      </c>
      <c r="E13" s="15"/>
      <c r="F13" s="24" t="s">
        <v>33</v>
      </c>
      <c r="G13" s="13">
        <f>12031-23</f>
        <v>12008</v>
      </c>
      <c r="H13" s="13">
        <v>13773</v>
      </c>
      <c r="I13" s="14">
        <f t="shared" si="2"/>
        <v>0.14699999999999999</v>
      </c>
      <c r="J13" s="15"/>
    </row>
    <row r="14" spans="1:10" ht="21.75" customHeight="1">
      <c r="A14" s="18" t="s">
        <v>34</v>
      </c>
      <c r="B14" s="13">
        <v>8218</v>
      </c>
      <c r="C14" s="13">
        <v>9047</v>
      </c>
      <c r="D14" s="14">
        <f t="shared" si="0"/>
        <v>0.1009</v>
      </c>
      <c r="E14" s="15"/>
      <c r="F14" s="23" t="s">
        <v>35</v>
      </c>
      <c r="G14" s="13">
        <v>11</v>
      </c>
      <c r="H14" s="13">
        <v>12</v>
      </c>
      <c r="I14" s="14">
        <f t="shared" si="2"/>
        <v>9.0899999999999995E-2</v>
      </c>
      <c r="J14" s="15"/>
    </row>
    <row r="15" spans="1:10" ht="21.75" customHeight="1">
      <c r="A15" s="18"/>
      <c r="B15" s="25"/>
      <c r="C15" s="25"/>
      <c r="D15" s="26"/>
      <c r="E15" s="15"/>
      <c r="F15" s="23" t="s">
        <v>36</v>
      </c>
      <c r="G15" s="13">
        <v>14</v>
      </c>
      <c r="H15" s="13">
        <v>15</v>
      </c>
      <c r="I15" s="14">
        <f t="shared" si="2"/>
        <v>7.1400000000000005E-2</v>
      </c>
      <c r="J15" s="15"/>
    </row>
    <row r="16" spans="1:10" ht="21.75" customHeight="1">
      <c r="A16" s="18"/>
      <c r="B16" s="25"/>
      <c r="C16" s="27"/>
      <c r="D16" s="26"/>
      <c r="E16" s="15"/>
      <c r="F16" s="28" t="s">
        <v>37</v>
      </c>
      <c r="G16" s="13">
        <v>630</v>
      </c>
      <c r="H16" s="13">
        <v>384</v>
      </c>
      <c r="I16" s="14">
        <f t="shared" si="2"/>
        <v>-0.39050000000000001</v>
      </c>
      <c r="J16" s="15"/>
    </row>
    <row r="17" spans="1:10" ht="21.75" customHeight="1">
      <c r="A17" s="12" t="s">
        <v>38</v>
      </c>
      <c r="B17" s="13">
        <f>B18+B19+B20+B21+G4+G8</f>
        <v>31283</v>
      </c>
      <c r="C17" s="13">
        <f>C18+C19+C20+C21+H4+H8</f>
        <v>34060</v>
      </c>
      <c r="D17" s="26">
        <f t="shared" ref="D17:D21" si="3">ROUND((C17-B17)/B17,4)</f>
        <v>8.8800000000000004E-2</v>
      </c>
      <c r="E17" s="15"/>
      <c r="F17" s="23" t="s">
        <v>39</v>
      </c>
      <c r="G17" s="13">
        <v>242</v>
      </c>
      <c r="H17" s="13">
        <v>263</v>
      </c>
      <c r="I17" s="14">
        <f t="shared" si="2"/>
        <v>8.6800000000000002E-2</v>
      </c>
      <c r="J17" s="15"/>
    </row>
    <row r="18" spans="1:10" ht="21.75" customHeight="1">
      <c r="A18" s="18" t="s">
        <v>40</v>
      </c>
      <c r="B18" s="13">
        <v>6497</v>
      </c>
      <c r="C18" s="13">
        <f>17259+361+500</f>
        <v>18120</v>
      </c>
      <c r="D18" s="26">
        <f t="shared" si="3"/>
        <v>1.7889999999999999</v>
      </c>
      <c r="E18" s="15"/>
      <c r="F18" s="12"/>
      <c r="G18" s="13"/>
      <c r="H18" s="13"/>
      <c r="I18" s="14"/>
      <c r="J18" s="15"/>
    </row>
    <row r="19" spans="1:10" ht="21.75" customHeight="1">
      <c r="A19" s="18" t="s">
        <v>41</v>
      </c>
      <c r="B19" s="13">
        <v>2415</v>
      </c>
      <c r="C19" s="13">
        <f>2260+1050-500</f>
        <v>2810</v>
      </c>
      <c r="D19" s="26">
        <f t="shared" si="3"/>
        <v>0.1636</v>
      </c>
      <c r="E19" s="15"/>
      <c r="F19" s="29" t="s">
        <v>42</v>
      </c>
      <c r="G19" s="13">
        <f>G20+G21</f>
        <v>132112</v>
      </c>
      <c r="H19" s="13">
        <f>H20+H21</f>
        <v>157429</v>
      </c>
      <c r="I19" s="14">
        <f>ROUND((H19-G19)/G19,4)</f>
        <v>0.19159999999999999</v>
      </c>
      <c r="J19" s="15"/>
    </row>
    <row r="20" spans="1:10" ht="21.75" customHeight="1">
      <c r="A20" s="18" t="s">
        <v>43</v>
      </c>
      <c r="B20" s="13">
        <v>16520</v>
      </c>
      <c r="C20" s="13">
        <v>8000</v>
      </c>
      <c r="D20" s="26">
        <f t="shared" si="3"/>
        <v>-0.51570000000000005</v>
      </c>
      <c r="E20" s="15"/>
      <c r="F20" s="30" t="s">
        <v>44</v>
      </c>
      <c r="G20" s="13">
        <f>G17+G16+G15+G14+G13+G12+B4</f>
        <v>100829</v>
      </c>
      <c r="H20" s="13">
        <f>H17+H16+H15+H14+H13+H12+C4</f>
        <v>123369</v>
      </c>
      <c r="I20" s="14">
        <f>ROUND((H20-G20)/G20,4)</f>
        <v>0.2235</v>
      </c>
      <c r="J20" s="15"/>
    </row>
    <row r="21" spans="1:10" ht="21.75" customHeight="1">
      <c r="A21" s="18" t="s">
        <v>45</v>
      </c>
      <c r="B21" s="13">
        <v>1114</v>
      </c>
      <c r="C21" s="13">
        <v>99</v>
      </c>
      <c r="D21" s="26">
        <f t="shared" si="3"/>
        <v>-0.91110000000000002</v>
      </c>
      <c r="E21" s="15"/>
      <c r="F21" s="19" t="s">
        <v>46</v>
      </c>
      <c r="G21" s="13">
        <f>B17</f>
        <v>31283</v>
      </c>
      <c r="H21" s="13">
        <f>C17</f>
        <v>34060</v>
      </c>
      <c r="I21" s="14">
        <f>ROUND((H21-G21)/G21,4)</f>
        <v>8.8800000000000004E-2</v>
      </c>
      <c r="J21" s="15"/>
    </row>
    <row r="22" spans="1:10" ht="28.5" customHeight="1">
      <c r="A22" s="260"/>
      <c r="B22" s="260"/>
      <c r="C22" s="260"/>
      <c r="D22" s="260"/>
      <c r="E22" s="260"/>
      <c r="F22" s="260"/>
      <c r="G22" s="260"/>
      <c r="H22" s="260"/>
      <c r="I22" s="260"/>
      <c r="J22" s="260"/>
    </row>
    <row r="24" spans="1:10">
      <c r="A24" s="31"/>
      <c r="B24" s="31"/>
      <c r="C24" s="31"/>
      <c r="D24" s="31"/>
      <c r="E24" s="31"/>
      <c r="F24" s="31"/>
      <c r="G24" s="31"/>
      <c r="H24" s="32"/>
      <c r="I24" s="31"/>
      <c r="J24" s="31"/>
    </row>
  </sheetData>
  <mergeCells count="4">
    <mergeCell ref="A1:J1"/>
    <mergeCell ref="D2:F2"/>
    <mergeCell ref="I2:J2"/>
    <mergeCell ref="A22:J22"/>
  </mergeCells>
  <phoneticPr fontId="2" type="noConversion"/>
  <printOptions horizontalCentered="1"/>
  <pageMargins left="0.74803149606299202" right="0.74803149606299202" top="0.59055118110236204" bottom="0.196850393700787" header="0.511811023622047" footer="0.511811023622047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J20" sqref="J20"/>
    </sheetView>
  </sheetViews>
  <sheetFormatPr defaultColWidth="9" defaultRowHeight="13.5"/>
  <cols>
    <col min="1" max="1" width="13.75" style="237" customWidth="1"/>
    <col min="2" max="3" width="22.25" style="237" customWidth="1"/>
    <col min="4" max="4" width="20" style="237" customWidth="1"/>
    <col min="5" max="16384" width="9" style="237"/>
  </cols>
  <sheetData>
    <row r="1" spans="1:4" ht="35.1" customHeight="1">
      <c r="A1" s="334" t="s">
        <v>1371</v>
      </c>
      <c r="B1" s="334"/>
      <c r="C1" s="334"/>
      <c r="D1" s="334"/>
    </row>
    <row r="2" spans="1:4" ht="27" customHeight="1">
      <c r="A2" s="242" t="s">
        <v>1372</v>
      </c>
      <c r="B2" s="242"/>
      <c r="C2" s="242"/>
      <c r="D2" s="242" t="s">
        <v>482</v>
      </c>
    </row>
    <row r="3" spans="1:4" ht="34.5" customHeight="1">
      <c r="A3" s="238" t="s">
        <v>1366</v>
      </c>
      <c r="B3" s="238" t="s">
        <v>1367</v>
      </c>
      <c r="C3" s="239" t="s">
        <v>1368</v>
      </c>
      <c r="D3" s="239" t="s">
        <v>289</v>
      </c>
    </row>
    <row r="4" spans="1:4" ht="42" customHeight="1">
      <c r="A4" s="240" t="s">
        <v>1369</v>
      </c>
      <c r="B4" s="241">
        <v>1</v>
      </c>
      <c r="C4" s="241">
        <v>11357</v>
      </c>
      <c r="D4" s="240"/>
    </row>
    <row r="5" spans="1:4" ht="42" customHeight="1">
      <c r="A5" s="240" t="s">
        <v>1370</v>
      </c>
      <c r="B5" s="241">
        <v>9000</v>
      </c>
      <c r="C5" s="241">
        <v>7900</v>
      </c>
      <c r="D5" s="240"/>
    </row>
    <row r="6" spans="1:4" ht="42" customHeight="1">
      <c r="A6" s="240" t="s">
        <v>70</v>
      </c>
      <c r="B6" s="241">
        <f>SUM(B4:B5)</f>
        <v>9001</v>
      </c>
      <c r="C6" s="241">
        <f>SUM(C4:C5)</f>
        <v>19257</v>
      </c>
      <c r="D6" s="240"/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D5" sqref="D5"/>
    </sheetView>
  </sheetViews>
  <sheetFormatPr defaultColWidth="9" defaultRowHeight="13.5"/>
  <cols>
    <col min="1" max="1" width="13.75" style="237" customWidth="1"/>
    <col min="2" max="2" width="63.75" style="237" customWidth="1"/>
    <col min="3" max="3" width="22.25" style="237" customWidth="1"/>
    <col min="4" max="4" width="20" style="237" customWidth="1"/>
    <col min="5" max="16384" width="9" style="237"/>
  </cols>
  <sheetData>
    <row r="1" spans="1:8" ht="35.1" customHeight="1">
      <c r="A1" s="334" t="s">
        <v>1374</v>
      </c>
      <c r="B1" s="334"/>
      <c r="C1" s="334"/>
      <c r="D1" s="334"/>
    </row>
    <row r="2" spans="1:8" ht="27" customHeight="1">
      <c r="A2" s="242" t="s">
        <v>1375</v>
      </c>
      <c r="B2" s="242"/>
      <c r="C2" s="242"/>
      <c r="D2" s="242" t="s">
        <v>482</v>
      </c>
    </row>
    <row r="3" spans="1:8" ht="34.5" customHeight="1">
      <c r="A3" s="238" t="s">
        <v>1366</v>
      </c>
      <c r="B3" s="238" t="s">
        <v>1376</v>
      </c>
      <c r="C3" s="238" t="s">
        <v>1377</v>
      </c>
      <c r="D3" s="238" t="s">
        <v>289</v>
      </c>
    </row>
    <row r="4" spans="1:8" ht="100.5" customHeight="1">
      <c r="A4" s="240" t="s">
        <v>1369</v>
      </c>
      <c r="B4" s="245" t="s">
        <v>1379</v>
      </c>
      <c r="C4" s="241">
        <v>5007</v>
      </c>
      <c r="D4" s="240"/>
    </row>
    <row r="5" spans="1:8" ht="69" customHeight="1">
      <c r="A5" s="240" t="s">
        <v>1369</v>
      </c>
      <c r="B5" s="245" t="s">
        <v>1380</v>
      </c>
      <c r="C5" s="241">
        <v>2946</v>
      </c>
      <c r="D5" s="240"/>
    </row>
    <row r="6" spans="1:8" ht="42" customHeight="1">
      <c r="A6" s="240" t="s">
        <v>1369</v>
      </c>
      <c r="B6" s="245" t="s">
        <v>1381</v>
      </c>
      <c r="C6" s="241">
        <v>2013</v>
      </c>
      <c r="D6" s="240"/>
    </row>
    <row r="7" spans="1:8" ht="42" customHeight="1">
      <c r="A7" s="240" t="s">
        <v>1369</v>
      </c>
      <c r="B7" s="245" t="s">
        <v>1382</v>
      </c>
      <c r="C7" s="241">
        <v>1672</v>
      </c>
      <c r="D7" s="240"/>
    </row>
    <row r="8" spans="1:8" ht="99.75" customHeight="1">
      <c r="A8" s="240" t="s">
        <v>1369</v>
      </c>
      <c r="B8" s="245" t="s">
        <v>1383</v>
      </c>
      <c r="C8" s="241">
        <v>1600</v>
      </c>
      <c r="D8" s="240"/>
    </row>
    <row r="9" spans="1:8" ht="42" customHeight="1">
      <c r="A9" s="240" t="s">
        <v>1369</v>
      </c>
      <c r="B9" s="245" t="s">
        <v>1384</v>
      </c>
      <c r="C9" s="241">
        <v>980</v>
      </c>
      <c r="D9" s="240"/>
    </row>
    <row r="10" spans="1:8" ht="37.5">
      <c r="A10" s="240" t="s">
        <v>1369</v>
      </c>
      <c r="B10" s="245" t="s">
        <v>1385</v>
      </c>
      <c r="C10" s="241">
        <v>700</v>
      </c>
      <c r="D10" s="240"/>
    </row>
    <row r="11" spans="1:8" ht="18.75">
      <c r="A11" s="240" t="s">
        <v>1369</v>
      </c>
      <c r="B11" s="245" t="s">
        <v>1386</v>
      </c>
      <c r="C11" s="241">
        <v>500</v>
      </c>
      <c r="D11" s="240"/>
    </row>
    <row r="12" spans="1:8" ht="37.5">
      <c r="A12" s="240" t="s">
        <v>1369</v>
      </c>
      <c r="B12" s="245" t="s">
        <v>1387</v>
      </c>
      <c r="C12" s="241">
        <v>422</v>
      </c>
      <c r="D12" s="240"/>
    </row>
    <row r="13" spans="1:8" ht="37.5">
      <c r="A13" s="240" t="s">
        <v>1369</v>
      </c>
      <c r="B13" s="245" t="s">
        <v>1388</v>
      </c>
      <c r="C13" s="241">
        <v>400</v>
      </c>
      <c r="D13" s="240"/>
    </row>
    <row r="14" spans="1:8" ht="20.25">
      <c r="A14" s="240" t="s">
        <v>1369</v>
      </c>
      <c r="B14" s="245" t="s">
        <v>1389</v>
      </c>
      <c r="C14" s="241">
        <v>360</v>
      </c>
      <c r="D14" s="240"/>
      <c r="H14" s="244" t="s">
        <v>1378</v>
      </c>
    </row>
    <row r="15" spans="1:8" ht="34.5" customHeight="1">
      <c r="A15" s="335" t="s">
        <v>1390</v>
      </c>
      <c r="B15" s="336"/>
      <c r="C15" s="241">
        <f>SUM(C4:C14)</f>
        <v>16600</v>
      </c>
      <c r="D15" s="240"/>
      <c r="H15" s="244"/>
    </row>
    <row r="16" spans="1:8" ht="42" customHeight="1">
      <c r="A16" s="240" t="s">
        <v>1370</v>
      </c>
      <c r="B16" s="246" t="s">
        <v>1393</v>
      </c>
      <c r="C16" s="241">
        <v>20000</v>
      </c>
      <c r="D16" s="240"/>
    </row>
    <row r="17" spans="1:4" ht="42" customHeight="1">
      <c r="A17" s="240" t="s">
        <v>1370</v>
      </c>
      <c r="B17" s="246" t="s">
        <v>1394</v>
      </c>
      <c r="C17" s="241">
        <v>10000</v>
      </c>
      <c r="D17" s="240"/>
    </row>
    <row r="18" spans="1:4" ht="42" customHeight="1">
      <c r="A18" s="240" t="s">
        <v>1370</v>
      </c>
      <c r="B18" s="246" t="s">
        <v>1395</v>
      </c>
      <c r="C18" s="241">
        <v>15000</v>
      </c>
      <c r="D18" s="240"/>
    </row>
    <row r="19" spans="1:4" ht="42" customHeight="1">
      <c r="A19" s="240" t="s">
        <v>1370</v>
      </c>
      <c r="B19" s="246" t="s">
        <v>1396</v>
      </c>
      <c r="C19" s="241">
        <v>7000</v>
      </c>
      <c r="D19" s="240"/>
    </row>
    <row r="20" spans="1:4" ht="70.5" customHeight="1">
      <c r="A20" s="240" t="s">
        <v>1370</v>
      </c>
      <c r="B20" s="246" t="s">
        <v>1397</v>
      </c>
      <c r="C20" s="241">
        <v>6100</v>
      </c>
      <c r="D20" s="240"/>
    </row>
    <row r="21" spans="1:4" ht="35.25" customHeight="1">
      <c r="A21" s="335" t="s">
        <v>1391</v>
      </c>
      <c r="B21" s="336"/>
      <c r="C21" s="241">
        <f>SUM(C16:C20)</f>
        <v>58100</v>
      </c>
      <c r="D21" s="240"/>
    </row>
    <row r="22" spans="1:4" ht="35.25" customHeight="1">
      <c r="A22" s="335" t="s">
        <v>1392</v>
      </c>
      <c r="B22" s="336"/>
      <c r="C22" s="241">
        <f>C21+C15</f>
        <v>74700</v>
      </c>
      <c r="D22" s="240"/>
    </row>
    <row r="23" spans="1:4" ht="14.25">
      <c r="A23" s="248" t="s">
        <v>1398</v>
      </c>
    </row>
  </sheetData>
  <mergeCells count="4">
    <mergeCell ref="A1:D1"/>
    <mergeCell ref="A21:B21"/>
    <mergeCell ref="A22:B22"/>
    <mergeCell ref="A15:B15"/>
  </mergeCells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390"/>
  <sheetViews>
    <sheetView showZeros="0" workbookViewId="0">
      <pane xSplit="3" ySplit="1" topLeftCell="D377" activePane="bottomRight" state="frozen"/>
      <selection pane="topRight"/>
      <selection pane="bottomLeft"/>
      <selection pane="bottomRight" activeCell="C394" sqref="C394"/>
    </sheetView>
  </sheetViews>
  <sheetFormatPr defaultColWidth="9" defaultRowHeight="14.25"/>
  <cols>
    <col min="1" max="1" width="10.75" style="167" customWidth="1"/>
    <col min="2" max="2" width="35.125" style="167" customWidth="1"/>
    <col min="3" max="3" width="33.875" style="167" customWidth="1"/>
    <col min="4" max="16384" width="9" style="167"/>
  </cols>
  <sheetData>
    <row r="1" spans="1:3" ht="27.75" customHeight="1">
      <c r="A1" s="261" t="s">
        <v>1417</v>
      </c>
      <c r="B1" s="261"/>
      <c r="C1" s="261"/>
    </row>
    <row r="2" spans="1:3" ht="21" customHeight="1">
      <c r="A2" s="197" t="s">
        <v>1416</v>
      </c>
      <c r="B2" s="198"/>
      <c r="C2" s="198" t="s">
        <v>1419</v>
      </c>
    </row>
    <row r="3" spans="1:3" ht="24" customHeight="1">
      <c r="A3" s="249" t="s">
        <v>567</v>
      </c>
      <c r="B3" s="249" t="s">
        <v>568</v>
      </c>
      <c r="C3" s="249" t="s">
        <v>1418</v>
      </c>
    </row>
    <row r="4" spans="1:3" ht="24" customHeight="1">
      <c r="A4" s="203" t="s">
        <v>573</v>
      </c>
      <c r="B4" s="203" t="s">
        <v>574</v>
      </c>
      <c r="C4" s="253">
        <v>59899</v>
      </c>
    </row>
    <row r="5" spans="1:3" ht="24" customHeight="1">
      <c r="A5" s="203" t="s">
        <v>575</v>
      </c>
      <c r="B5" s="203" t="s">
        <v>576</v>
      </c>
      <c r="C5" s="254">
        <v>2166</v>
      </c>
    </row>
    <row r="6" spans="1:3" ht="24" customHeight="1">
      <c r="A6" s="201" t="s">
        <v>577</v>
      </c>
      <c r="B6" s="201" t="s">
        <v>578</v>
      </c>
      <c r="C6" s="254">
        <v>1712</v>
      </c>
    </row>
    <row r="7" spans="1:3" ht="24" customHeight="1">
      <c r="A7" s="201" t="s">
        <v>579</v>
      </c>
      <c r="B7" s="201" t="s">
        <v>580</v>
      </c>
      <c r="C7" s="254">
        <v>266</v>
      </c>
    </row>
    <row r="8" spans="1:3" ht="24" customHeight="1">
      <c r="A8" s="201" t="s">
        <v>581</v>
      </c>
      <c r="B8" s="201" t="s">
        <v>582</v>
      </c>
      <c r="C8" s="254">
        <v>189</v>
      </c>
    </row>
    <row r="9" spans="1:3" ht="24" customHeight="1">
      <c r="A9" s="203" t="s">
        <v>583</v>
      </c>
      <c r="B9" s="203" t="s">
        <v>584</v>
      </c>
      <c r="C9" s="254">
        <v>197</v>
      </c>
    </row>
    <row r="10" spans="1:3" ht="24" customHeight="1">
      <c r="A10" s="201" t="s">
        <v>585</v>
      </c>
      <c r="B10" s="201" t="s">
        <v>578</v>
      </c>
      <c r="C10" s="254">
        <v>143</v>
      </c>
    </row>
    <row r="11" spans="1:3" ht="24" customHeight="1">
      <c r="A11" s="201" t="s">
        <v>586</v>
      </c>
      <c r="B11" s="201" t="s">
        <v>580</v>
      </c>
      <c r="C11" s="254">
        <v>55</v>
      </c>
    </row>
    <row r="12" spans="1:3" ht="24" customHeight="1">
      <c r="A12" s="203" t="s">
        <v>587</v>
      </c>
      <c r="B12" s="203" t="s">
        <v>588</v>
      </c>
      <c r="C12" s="253">
        <v>36452</v>
      </c>
    </row>
    <row r="13" spans="1:3" ht="24" customHeight="1">
      <c r="A13" s="201" t="s">
        <v>589</v>
      </c>
      <c r="B13" s="201" t="s">
        <v>578</v>
      </c>
      <c r="C13" s="254">
        <f>23128-1095</f>
        <v>22033</v>
      </c>
    </row>
    <row r="14" spans="1:3" ht="24" customHeight="1">
      <c r="A14" s="201" t="s">
        <v>590</v>
      </c>
      <c r="B14" s="201" t="s">
        <v>591</v>
      </c>
      <c r="C14" s="253">
        <v>225</v>
      </c>
    </row>
    <row r="15" spans="1:3" ht="24" customHeight="1">
      <c r="A15" s="201" t="s">
        <v>592</v>
      </c>
      <c r="B15" s="201" t="s">
        <v>580</v>
      </c>
      <c r="C15" s="254">
        <v>2389</v>
      </c>
    </row>
    <row r="16" spans="1:3" ht="24" customHeight="1">
      <c r="A16" s="201" t="s">
        <v>593</v>
      </c>
      <c r="B16" s="201" t="s">
        <v>594</v>
      </c>
      <c r="C16" s="253">
        <v>11805</v>
      </c>
    </row>
    <row r="17" spans="1:3" ht="24" customHeight="1">
      <c r="A17" s="203" t="s">
        <v>595</v>
      </c>
      <c r="B17" s="203" t="s">
        <v>596</v>
      </c>
      <c r="C17" s="254">
        <v>1005</v>
      </c>
    </row>
    <row r="18" spans="1:3" ht="24" customHeight="1">
      <c r="A18" s="201" t="s">
        <v>597</v>
      </c>
      <c r="B18" s="201" t="s">
        <v>578</v>
      </c>
      <c r="C18" s="254">
        <v>1005</v>
      </c>
    </row>
    <row r="19" spans="1:3" ht="24" customHeight="1">
      <c r="A19" s="203" t="s">
        <v>598</v>
      </c>
      <c r="B19" s="203" t="s">
        <v>599</v>
      </c>
      <c r="C19" s="254">
        <v>662</v>
      </c>
    </row>
    <row r="20" spans="1:3" ht="24" customHeight="1">
      <c r="A20" s="201" t="s">
        <v>600</v>
      </c>
      <c r="B20" s="201" t="s">
        <v>578</v>
      </c>
      <c r="C20" s="254">
        <v>662</v>
      </c>
    </row>
    <row r="21" spans="1:3" ht="24" customHeight="1">
      <c r="A21" s="203" t="s">
        <v>601</v>
      </c>
      <c r="B21" s="203" t="s">
        <v>602</v>
      </c>
      <c r="C21" s="254">
        <v>2279</v>
      </c>
    </row>
    <row r="22" spans="1:3" ht="24" customHeight="1">
      <c r="A22" s="201" t="s">
        <v>603</v>
      </c>
      <c r="B22" s="201" t="s">
        <v>578</v>
      </c>
      <c r="C22" s="254">
        <v>2279</v>
      </c>
    </row>
    <row r="23" spans="1:3" ht="24" customHeight="1">
      <c r="A23" s="203" t="s">
        <v>604</v>
      </c>
      <c r="B23" s="203" t="s">
        <v>605</v>
      </c>
      <c r="C23" s="254">
        <v>1546</v>
      </c>
    </row>
    <row r="24" spans="1:3" ht="24" customHeight="1">
      <c r="A24" s="201" t="s">
        <v>606</v>
      </c>
      <c r="B24" s="201" t="s">
        <v>578</v>
      </c>
      <c r="C24" s="254">
        <v>1546</v>
      </c>
    </row>
    <row r="25" spans="1:3" ht="24" customHeight="1">
      <c r="A25" s="203" t="s">
        <v>607</v>
      </c>
      <c r="B25" s="203" t="s">
        <v>608</v>
      </c>
      <c r="C25" s="254">
        <v>681</v>
      </c>
    </row>
    <row r="26" spans="1:3">
      <c r="A26" s="201" t="s">
        <v>609</v>
      </c>
      <c r="B26" s="201" t="s">
        <v>578</v>
      </c>
      <c r="C26" s="254">
        <v>681</v>
      </c>
    </row>
    <row r="27" spans="1:3">
      <c r="A27" s="203" t="s">
        <v>610</v>
      </c>
      <c r="B27" s="203" t="s">
        <v>611</v>
      </c>
      <c r="C27" s="254">
        <v>258</v>
      </c>
    </row>
    <row r="28" spans="1:3">
      <c r="A28" s="201" t="s">
        <v>612</v>
      </c>
      <c r="B28" s="201" t="s">
        <v>578</v>
      </c>
      <c r="C28" s="254">
        <v>258</v>
      </c>
    </row>
    <row r="29" spans="1:3">
      <c r="A29" s="203" t="s">
        <v>613</v>
      </c>
      <c r="B29" s="203" t="s">
        <v>614</v>
      </c>
      <c r="C29" s="254">
        <v>2084</v>
      </c>
    </row>
    <row r="30" spans="1:3">
      <c r="A30" s="201" t="s">
        <v>615</v>
      </c>
      <c r="B30" s="201" t="s">
        <v>578</v>
      </c>
      <c r="C30" s="254">
        <v>1782</v>
      </c>
    </row>
    <row r="31" spans="1:3">
      <c r="A31" s="201" t="s">
        <v>616</v>
      </c>
      <c r="B31" s="201" t="s">
        <v>617</v>
      </c>
      <c r="C31" s="254">
        <v>302</v>
      </c>
    </row>
    <row r="32" spans="1:3">
      <c r="A32" s="203" t="s">
        <v>618</v>
      </c>
      <c r="B32" s="203" t="s">
        <v>619</v>
      </c>
      <c r="C32" s="254">
        <v>356</v>
      </c>
    </row>
    <row r="33" spans="1:3">
      <c r="A33" s="201" t="s">
        <v>620</v>
      </c>
      <c r="B33" s="201" t="s">
        <v>578</v>
      </c>
      <c r="C33" s="254">
        <v>356</v>
      </c>
    </row>
    <row r="34" spans="1:3">
      <c r="A34" s="203" t="s">
        <v>621</v>
      </c>
      <c r="B34" s="203" t="s">
        <v>622</v>
      </c>
      <c r="C34" s="254">
        <v>65</v>
      </c>
    </row>
    <row r="35" spans="1:3">
      <c r="A35" s="201" t="s">
        <v>623</v>
      </c>
      <c r="B35" s="201" t="s">
        <v>580</v>
      </c>
      <c r="C35" s="254">
        <v>65</v>
      </c>
    </row>
    <row r="36" spans="1:3">
      <c r="A36" s="203" t="s">
        <v>624</v>
      </c>
      <c r="B36" s="203" t="s">
        <v>625</v>
      </c>
      <c r="C36" s="254">
        <v>150</v>
      </c>
    </row>
    <row r="37" spans="1:3">
      <c r="A37" s="201" t="s">
        <v>626</v>
      </c>
      <c r="B37" s="201" t="s">
        <v>578</v>
      </c>
      <c r="C37" s="254">
        <v>138</v>
      </c>
    </row>
    <row r="38" spans="1:3">
      <c r="A38" s="201" t="s">
        <v>627</v>
      </c>
      <c r="B38" s="201" t="s">
        <v>628</v>
      </c>
      <c r="C38" s="254">
        <v>12</v>
      </c>
    </row>
    <row r="39" spans="1:3">
      <c r="A39" s="203" t="s">
        <v>629</v>
      </c>
      <c r="B39" s="203" t="s">
        <v>630</v>
      </c>
      <c r="C39" s="254">
        <v>513</v>
      </c>
    </row>
    <row r="40" spans="1:3">
      <c r="A40" s="201" t="s">
        <v>631</v>
      </c>
      <c r="B40" s="201" t="s">
        <v>578</v>
      </c>
      <c r="C40" s="254">
        <v>182</v>
      </c>
    </row>
    <row r="41" spans="1:3">
      <c r="A41" s="201" t="s">
        <v>632</v>
      </c>
      <c r="B41" s="201" t="s">
        <v>633</v>
      </c>
      <c r="C41" s="254">
        <v>9</v>
      </c>
    </row>
    <row r="42" spans="1:3">
      <c r="A42" s="201" t="s">
        <v>634</v>
      </c>
      <c r="B42" s="201" t="s">
        <v>635</v>
      </c>
      <c r="C42" s="254">
        <v>240</v>
      </c>
    </row>
    <row r="43" spans="1:3">
      <c r="A43" s="201" t="s">
        <v>636</v>
      </c>
      <c r="B43" s="201" t="s">
        <v>637</v>
      </c>
      <c r="C43" s="254">
        <v>14</v>
      </c>
    </row>
    <row r="44" spans="1:3">
      <c r="A44" s="201" t="s">
        <v>638</v>
      </c>
      <c r="B44" s="201" t="s">
        <v>639</v>
      </c>
      <c r="C44" s="254">
        <v>68</v>
      </c>
    </row>
    <row r="45" spans="1:3">
      <c r="A45" s="203" t="s">
        <v>640</v>
      </c>
      <c r="B45" s="203" t="s">
        <v>641</v>
      </c>
      <c r="C45" s="254">
        <v>720</v>
      </c>
    </row>
    <row r="46" spans="1:3">
      <c r="A46" s="201" t="s">
        <v>642</v>
      </c>
      <c r="B46" s="201" t="s">
        <v>578</v>
      </c>
      <c r="C46" s="254">
        <v>378</v>
      </c>
    </row>
    <row r="47" spans="1:3">
      <c r="A47" s="201" t="s">
        <v>643</v>
      </c>
      <c r="B47" s="201" t="s">
        <v>644</v>
      </c>
      <c r="C47" s="254">
        <v>342</v>
      </c>
    </row>
    <row r="48" spans="1:3">
      <c r="A48" s="203" t="s">
        <v>645</v>
      </c>
      <c r="B48" s="203" t="s">
        <v>646</v>
      </c>
      <c r="C48" s="254">
        <v>124</v>
      </c>
    </row>
    <row r="49" spans="1:3">
      <c r="A49" s="201" t="s">
        <v>647</v>
      </c>
      <c r="B49" s="201" t="s">
        <v>578</v>
      </c>
      <c r="C49" s="254">
        <v>124</v>
      </c>
    </row>
    <row r="50" spans="1:3">
      <c r="A50" s="203" t="s">
        <v>648</v>
      </c>
      <c r="B50" s="203" t="s">
        <v>649</v>
      </c>
      <c r="C50" s="254">
        <v>2245</v>
      </c>
    </row>
    <row r="51" spans="1:3">
      <c r="A51" s="201" t="s">
        <v>650</v>
      </c>
      <c r="B51" s="201" t="s">
        <v>578</v>
      </c>
      <c r="C51" s="254">
        <v>1716</v>
      </c>
    </row>
    <row r="52" spans="1:3">
      <c r="A52" s="201" t="s">
        <v>651</v>
      </c>
      <c r="B52" s="201" t="s">
        <v>652</v>
      </c>
      <c r="C52" s="254">
        <v>20</v>
      </c>
    </row>
    <row r="53" spans="1:3">
      <c r="A53" s="201" t="s">
        <v>653</v>
      </c>
      <c r="B53" s="201" t="s">
        <v>654</v>
      </c>
      <c r="C53" s="254">
        <v>20</v>
      </c>
    </row>
    <row r="54" spans="1:3">
      <c r="A54" s="201" t="s">
        <v>655</v>
      </c>
      <c r="B54" s="201" t="s">
        <v>656</v>
      </c>
      <c r="C54" s="254">
        <v>43</v>
      </c>
    </row>
    <row r="55" spans="1:3">
      <c r="A55" s="201" t="s">
        <v>657</v>
      </c>
      <c r="B55" s="201" t="s">
        <v>658</v>
      </c>
      <c r="C55" s="254">
        <v>10</v>
      </c>
    </row>
    <row r="56" spans="1:3">
      <c r="A56" s="201" t="s">
        <v>659</v>
      </c>
      <c r="B56" s="201" t="s">
        <v>660</v>
      </c>
      <c r="C56" s="254">
        <v>3</v>
      </c>
    </row>
    <row r="57" spans="1:3">
      <c r="A57" s="201" t="s">
        <v>661</v>
      </c>
      <c r="B57" s="201" t="s">
        <v>662</v>
      </c>
      <c r="C57" s="254">
        <v>241</v>
      </c>
    </row>
    <row r="58" spans="1:3">
      <c r="A58" s="201" t="s">
        <v>663</v>
      </c>
      <c r="B58" s="201" t="s">
        <v>664</v>
      </c>
      <c r="C58" s="254">
        <v>193</v>
      </c>
    </row>
    <row r="59" spans="1:3">
      <c r="A59" s="203" t="s">
        <v>665</v>
      </c>
      <c r="B59" s="203" t="s">
        <v>666</v>
      </c>
      <c r="C59" s="254">
        <v>215</v>
      </c>
    </row>
    <row r="60" spans="1:3">
      <c r="A60" s="201" t="s">
        <v>667</v>
      </c>
      <c r="B60" s="201" t="s">
        <v>578</v>
      </c>
      <c r="C60" s="254">
        <v>215</v>
      </c>
    </row>
    <row r="61" spans="1:3">
      <c r="A61" s="203" t="s">
        <v>668</v>
      </c>
      <c r="B61" s="203" t="s">
        <v>669</v>
      </c>
      <c r="C61" s="254">
        <v>949</v>
      </c>
    </row>
    <row r="62" spans="1:3">
      <c r="A62" s="201" t="s">
        <v>670</v>
      </c>
      <c r="B62" s="201" t="s">
        <v>578</v>
      </c>
      <c r="C62" s="254">
        <v>415</v>
      </c>
    </row>
    <row r="63" spans="1:3">
      <c r="A63" s="201" t="s">
        <v>671</v>
      </c>
      <c r="B63" s="201" t="s">
        <v>672</v>
      </c>
      <c r="C63" s="254">
        <v>534</v>
      </c>
    </row>
    <row r="64" spans="1:3">
      <c r="A64" s="203" t="s">
        <v>673</v>
      </c>
      <c r="B64" s="203" t="s">
        <v>674</v>
      </c>
      <c r="C64" s="254">
        <v>1025</v>
      </c>
    </row>
    <row r="65" spans="1:3">
      <c r="A65" s="201" t="s">
        <v>675</v>
      </c>
      <c r="B65" s="201" t="s">
        <v>578</v>
      </c>
      <c r="C65" s="254">
        <v>1025</v>
      </c>
    </row>
    <row r="66" spans="1:3">
      <c r="A66" s="203" t="s">
        <v>676</v>
      </c>
      <c r="B66" s="203" t="s">
        <v>677</v>
      </c>
      <c r="C66" s="254">
        <v>780</v>
      </c>
    </row>
    <row r="67" spans="1:3">
      <c r="A67" s="201" t="s">
        <v>678</v>
      </c>
      <c r="B67" s="201" t="s">
        <v>679</v>
      </c>
      <c r="C67" s="254">
        <v>780</v>
      </c>
    </row>
    <row r="68" spans="1:3">
      <c r="A68" s="203" t="s">
        <v>680</v>
      </c>
      <c r="B68" s="203" t="s">
        <v>681</v>
      </c>
      <c r="C68" s="254">
        <v>131</v>
      </c>
    </row>
    <row r="69" spans="1:3">
      <c r="A69" s="201" t="s">
        <v>682</v>
      </c>
      <c r="B69" s="201" t="s">
        <v>683</v>
      </c>
      <c r="C69" s="254">
        <v>131</v>
      </c>
    </row>
    <row r="70" spans="1:3">
      <c r="A70" s="203" t="s">
        <v>684</v>
      </c>
      <c r="B70" s="203" t="s">
        <v>685</v>
      </c>
      <c r="C70" s="254">
        <v>48548</v>
      </c>
    </row>
    <row r="71" spans="1:3">
      <c r="A71" s="203" t="s">
        <v>686</v>
      </c>
      <c r="B71" s="203" t="s">
        <v>687</v>
      </c>
      <c r="C71" s="254">
        <v>11871</v>
      </c>
    </row>
    <row r="72" spans="1:3">
      <c r="A72" s="201" t="s">
        <v>688</v>
      </c>
      <c r="B72" s="201" t="s">
        <v>689</v>
      </c>
      <c r="C72" s="254">
        <v>18784</v>
      </c>
    </row>
    <row r="73" spans="1:3">
      <c r="A73" s="201" t="s">
        <v>690</v>
      </c>
      <c r="B73" s="201" t="s">
        <v>691</v>
      </c>
      <c r="C73" s="254">
        <v>139</v>
      </c>
    </row>
    <row r="74" spans="1:3">
      <c r="A74" s="201" t="s">
        <v>692</v>
      </c>
      <c r="B74" s="201" t="s">
        <v>693</v>
      </c>
      <c r="C74" s="254">
        <v>1583</v>
      </c>
    </row>
    <row r="75" spans="1:3">
      <c r="A75" s="201" t="s">
        <v>694</v>
      </c>
      <c r="B75" s="201" t="s">
        <v>695</v>
      </c>
      <c r="C75" s="254">
        <v>7560</v>
      </c>
    </row>
    <row r="76" spans="1:3">
      <c r="A76" s="201" t="s">
        <v>696</v>
      </c>
      <c r="B76" s="201" t="s">
        <v>697</v>
      </c>
      <c r="C76" s="254">
        <v>5545</v>
      </c>
    </row>
    <row r="77" spans="1:3">
      <c r="A77" s="203" t="s">
        <v>698</v>
      </c>
      <c r="B77" s="203" t="s">
        <v>699</v>
      </c>
      <c r="C77" s="254">
        <v>1020</v>
      </c>
    </row>
    <row r="78" spans="1:3">
      <c r="A78" s="201" t="s">
        <v>700</v>
      </c>
      <c r="B78" s="201" t="s">
        <v>701</v>
      </c>
      <c r="C78" s="254">
        <v>524</v>
      </c>
    </row>
    <row r="79" spans="1:3">
      <c r="A79" s="201" t="s">
        <v>702</v>
      </c>
      <c r="B79" s="201" t="s">
        <v>703</v>
      </c>
      <c r="C79" s="254">
        <v>396</v>
      </c>
    </row>
    <row r="80" spans="1:3">
      <c r="A80" s="201" t="s">
        <v>704</v>
      </c>
      <c r="B80" s="201" t="s">
        <v>705</v>
      </c>
      <c r="C80" s="254">
        <v>100</v>
      </c>
    </row>
    <row r="81" spans="1:3">
      <c r="A81" s="203" t="s">
        <v>706</v>
      </c>
      <c r="B81" s="203" t="s">
        <v>707</v>
      </c>
      <c r="C81" s="254">
        <v>3194</v>
      </c>
    </row>
    <row r="82" spans="1:3">
      <c r="A82" s="201" t="s">
        <v>708</v>
      </c>
      <c r="B82" s="201" t="s">
        <v>578</v>
      </c>
      <c r="C82" s="254">
        <v>1879</v>
      </c>
    </row>
    <row r="83" spans="1:3">
      <c r="A83" s="201" t="s">
        <v>709</v>
      </c>
      <c r="B83" s="201" t="s">
        <v>710</v>
      </c>
      <c r="C83" s="254">
        <v>1060</v>
      </c>
    </row>
    <row r="84" spans="1:3">
      <c r="A84" s="201" t="s">
        <v>711</v>
      </c>
      <c r="B84" s="201" t="s">
        <v>712</v>
      </c>
      <c r="C84" s="254">
        <v>85</v>
      </c>
    </row>
    <row r="85" spans="1:3">
      <c r="A85" s="201" t="s">
        <v>713</v>
      </c>
      <c r="B85" s="201" t="s">
        <v>714</v>
      </c>
      <c r="C85" s="254">
        <v>169</v>
      </c>
    </row>
    <row r="86" spans="1:3">
      <c r="A86" s="203" t="s">
        <v>715</v>
      </c>
      <c r="B86" s="203" t="s">
        <v>716</v>
      </c>
      <c r="C86" s="254">
        <v>974</v>
      </c>
    </row>
    <row r="87" spans="1:3">
      <c r="A87" s="201" t="s">
        <v>717</v>
      </c>
      <c r="B87" s="201" t="s">
        <v>578</v>
      </c>
      <c r="C87" s="254">
        <v>918</v>
      </c>
    </row>
    <row r="88" spans="1:3">
      <c r="A88" s="201" t="s">
        <v>718</v>
      </c>
      <c r="B88" s="201" t="s">
        <v>719</v>
      </c>
      <c r="C88" s="254">
        <v>56</v>
      </c>
    </row>
    <row r="89" spans="1:3">
      <c r="A89" s="203" t="s">
        <v>720</v>
      </c>
      <c r="B89" s="203" t="s">
        <v>721</v>
      </c>
      <c r="C89" s="254">
        <v>227</v>
      </c>
    </row>
    <row r="90" spans="1:3">
      <c r="A90" s="201" t="s">
        <v>722</v>
      </c>
      <c r="B90" s="201" t="s">
        <v>723</v>
      </c>
      <c r="C90" s="254">
        <v>227</v>
      </c>
    </row>
    <row r="91" spans="1:3">
      <c r="A91" s="203" t="s">
        <v>724</v>
      </c>
      <c r="B91" s="203" t="s">
        <v>725</v>
      </c>
      <c r="C91" s="254">
        <v>2342</v>
      </c>
    </row>
    <row r="92" spans="1:3">
      <c r="A92" s="201" t="s">
        <v>726</v>
      </c>
      <c r="B92" s="201" t="s">
        <v>727</v>
      </c>
      <c r="C92" s="254">
        <v>2342</v>
      </c>
    </row>
    <row r="93" spans="1:3">
      <c r="A93" s="203" t="s">
        <v>728</v>
      </c>
      <c r="B93" s="203" t="s">
        <v>729</v>
      </c>
      <c r="C93" s="254">
        <v>232</v>
      </c>
    </row>
    <row r="94" spans="1:3">
      <c r="A94" s="201" t="s">
        <v>730</v>
      </c>
      <c r="B94" s="201" t="s">
        <v>578</v>
      </c>
      <c r="C94" s="254">
        <v>217</v>
      </c>
    </row>
    <row r="95" spans="1:3">
      <c r="A95" s="201" t="s">
        <v>731</v>
      </c>
      <c r="B95" s="201" t="s">
        <v>732</v>
      </c>
      <c r="C95" s="254">
        <v>15</v>
      </c>
    </row>
    <row r="96" spans="1:3">
      <c r="A96" s="203" t="s">
        <v>733</v>
      </c>
      <c r="B96" s="203" t="s">
        <v>734</v>
      </c>
      <c r="C96" s="254">
        <v>1070</v>
      </c>
    </row>
    <row r="97" spans="1:3">
      <c r="A97" s="201" t="s">
        <v>735</v>
      </c>
      <c r="B97" s="201" t="s">
        <v>578</v>
      </c>
      <c r="C97" s="254">
        <v>120</v>
      </c>
    </row>
    <row r="98" spans="1:3">
      <c r="A98" s="201" t="s">
        <v>736</v>
      </c>
      <c r="B98" s="201" t="s">
        <v>737</v>
      </c>
      <c r="C98" s="254">
        <v>457</v>
      </c>
    </row>
    <row r="99" spans="1:3">
      <c r="A99" s="201" t="s">
        <v>738</v>
      </c>
      <c r="B99" s="201" t="s">
        <v>739</v>
      </c>
      <c r="C99" s="254">
        <v>5</v>
      </c>
    </row>
    <row r="100" spans="1:3">
      <c r="A100" s="201" t="s">
        <v>740</v>
      </c>
      <c r="B100" s="201" t="s">
        <v>741</v>
      </c>
      <c r="C100" s="254">
        <v>488</v>
      </c>
    </row>
    <row r="101" spans="1:3">
      <c r="A101" s="203" t="s">
        <v>742</v>
      </c>
      <c r="B101" s="203" t="s">
        <v>743</v>
      </c>
      <c r="C101" s="254">
        <v>3426</v>
      </c>
    </row>
    <row r="102" spans="1:3">
      <c r="A102" s="201" t="s">
        <v>744</v>
      </c>
      <c r="B102" s="201" t="s">
        <v>578</v>
      </c>
      <c r="C102" s="254">
        <v>3359</v>
      </c>
    </row>
    <row r="103" spans="1:3">
      <c r="A103" s="201" t="s">
        <v>745</v>
      </c>
      <c r="B103" s="201" t="s">
        <v>746</v>
      </c>
      <c r="C103" s="254">
        <v>67</v>
      </c>
    </row>
    <row r="104" spans="1:3">
      <c r="A104" s="203" t="s">
        <v>747</v>
      </c>
      <c r="B104" s="203" t="s">
        <v>748</v>
      </c>
      <c r="C104" s="254">
        <v>0</v>
      </c>
    </row>
    <row r="105" spans="1:3">
      <c r="A105" s="201" t="s">
        <v>749</v>
      </c>
      <c r="B105" s="201" t="s">
        <v>750</v>
      </c>
      <c r="C105" s="254">
        <v>0</v>
      </c>
    </row>
    <row r="106" spans="1:3">
      <c r="A106" s="203" t="s">
        <v>751</v>
      </c>
      <c r="B106" s="203" t="s">
        <v>752</v>
      </c>
      <c r="C106" s="254">
        <v>301</v>
      </c>
    </row>
    <row r="107" spans="1:3">
      <c r="A107" s="201" t="s">
        <v>753</v>
      </c>
      <c r="B107" s="201" t="s">
        <v>754</v>
      </c>
      <c r="C107" s="254">
        <v>170</v>
      </c>
    </row>
    <row r="108" spans="1:3">
      <c r="A108" s="201" t="s">
        <v>755</v>
      </c>
      <c r="B108" s="201" t="s">
        <v>756</v>
      </c>
      <c r="C108" s="254">
        <v>131</v>
      </c>
    </row>
    <row r="109" spans="1:3">
      <c r="A109" s="203" t="s">
        <v>757</v>
      </c>
      <c r="B109" s="203" t="s">
        <v>758</v>
      </c>
      <c r="C109" s="254">
        <v>0</v>
      </c>
    </row>
    <row r="110" spans="1:3">
      <c r="A110" s="201" t="s">
        <v>759</v>
      </c>
      <c r="B110" s="201" t="s">
        <v>760</v>
      </c>
      <c r="C110" s="254">
        <v>0</v>
      </c>
    </row>
    <row r="111" spans="1:3">
      <c r="A111" s="203" t="s">
        <v>761</v>
      </c>
      <c r="B111" s="203" t="s">
        <v>762</v>
      </c>
      <c r="C111" s="254">
        <v>1632</v>
      </c>
    </row>
    <row r="112" spans="1:3">
      <c r="A112" s="201" t="s">
        <v>763</v>
      </c>
      <c r="B112" s="201" t="s">
        <v>764</v>
      </c>
      <c r="C112" s="254">
        <v>440</v>
      </c>
    </row>
    <row r="113" spans="1:3">
      <c r="A113" s="201" t="s">
        <v>765</v>
      </c>
      <c r="B113" s="201" t="s">
        <v>766</v>
      </c>
      <c r="C113" s="254">
        <v>392</v>
      </c>
    </row>
    <row r="114" spans="1:3">
      <c r="A114" s="201" t="s">
        <v>767</v>
      </c>
      <c r="B114" s="201" t="s">
        <v>768</v>
      </c>
      <c r="C114" s="254">
        <v>800</v>
      </c>
    </row>
    <row r="115" spans="1:3">
      <c r="A115" s="203" t="s">
        <v>769</v>
      </c>
      <c r="B115" s="203" t="s">
        <v>770</v>
      </c>
      <c r="C115" s="254">
        <v>510</v>
      </c>
    </row>
    <row r="116" spans="1:3">
      <c r="A116" s="201" t="s">
        <v>771</v>
      </c>
      <c r="B116" s="201" t="s">
        <v>772</v>
      </c>
      <c r="C116" s="254">
        <v>52</v>
      </c>
    </row>
    <row r="117" spans="1:3">
      <c r="A117" s="201" t="s">
        <v>773</v>
      </c>
      <c r="B117" s="201" t="s">
        <v>774</v>
      </c>
      <c r="C117" s="254">
        <v>199</v>
      </c>
    </row>
    <row r="118" spans="1:3">
      <c r="A118" s="201" t="s">
        <v>775</v>
      </c>
      <c r="B118" s="201" t="s">
        <v>776</v>
      </c>
      <c r="C118" s="254">
        <v>259</v>
      </c>
    </row>
    <row r="119" spans="1:3">
      <c r="A119" s="203" t="s">
        <v>777</v>
      </c>
      <c r="B119" s="203" t="s">
        <v>778</v>
      </c>
      <c r="C119" s="254">
        <v>0</v>
      </c>
    </row>
    <row r="120" spans="1:3">
      <c r="A120" s="201" t="s">
        <v>779</v>
      </c>
      <c r="B120" s="201" t="s">
        <v>780</v>
      </c>
      <c r="C120" s="254">
        <v>0</v>
      </c>
    </row>
    <row r="121" spans="1:3">
      <c r="A121" s="203" t="s">
        <v>781</v>
      </c>
      <c r="B121" s="203" t="s">
        <v>782</v>
      </c>
      <c r="C121" s="254">
        <v>10</v>
      </c>
    </row>
    <row r="122" spans="1:3">
      <c r="A122" s="201" t="s">
        <v>783</v>
      </c>
      <c r="B122" s="201" t="s">
        <v>784</v>
      </c>
      <c r="C122" s="254">
        <v>10</v>
      </c>
    </row>
    <row r="123" spans="1:3">
      <c r="A123" s="203" t="s">
        <v>785</v>
      </c>
      <c r="B123" s="203" t="s">
        <v>786</v>
      </c>
      <c r="C123" s="254">
        <v>27548</v>
      </c>
    </row>
    <row r="124" spans="1:3">
      <c r="A124" s="203" t="s">
        <v>787</v>
      </c>
      <c r="B124" s="203" t="s">
        <v>788</v>
      </c>
      <c r="C124" s="254">
        <v>6093</v>
      </c>
    </row>
    <row r="125" spans="1:3">
      <c r="A125" s="201" t="s">
        <v>789</v>
      </c>
      <c r="B125" s="201" t="s">
        <v>790</v>
      </c>
      <c r="C125" s="254">
        <v>2637</v>
      </c>
    </row>
    <row r="126" spans="1:3">
      <c r="A126" s="201" t="s">
        <v>791</v>
      </c>
      <c r="B126" s="201" t="s">
        <v>792</v>
      </c>
      <c r="C126" s="254">
        <v>3406</v>
      </c>
    </row>
    <row r="127" spans="1:3">
      <c r="A127" s="201" t="s">
        <v>793</v>
      </c>
      <c r="B127" s="201" t="s">
        <v>794</v>
      </c>
      <c r="C127" s="254">
        <v>50</v>
      </c>
    </row>
    <row r="128" spans="1:3">
      <c r="A128" s="203" t="s">
        <v>795</v>
      </c>
      <c r="B128" s="203" t="s">
        <v>796</v>
      </c>
      <c r="C128" s="254">
        <v>5526</v>
      </c>
    </row>
    <row r="129" spans="1:3">
      <c r="A129" s="201" t="s">
        <v>797</v>
      </c>
      <c r="B129" s="201" t="s">
        <v>578</v>
      </c>
      <c r="C129" s="254">
        <v>4207</v>
      </c>
    </row>
    <row r="130" spans="1:3">
      <c r="A130" s="201" t="s">
        <v>798</v>
      </c>
      <c r="B130" s="201" t="s">
        <v>799</v>
      </c>
      <c r="C130" s="254">
        <v>1320</v>
      </c>
    </row>
    <row r="131" spans="1:3">
      <c r="A131" s="203" t="s">
        <v>800</v>
      </c>
      <c r="B131" s="203" t="s">
        <v>801</v>
      </c>
      <c r="C131" s="254">
        <v>5554</v>
      </c>
    </row>
    <row r="132" spans="1:3">
      <c r="A132" s="201" t="s">
        <v>802</v>
      </c>
      <c r="B132" s="201" t="s">
        <v>803</v>
      </c>
      <c r="C132" s="254">
        <v>659</v>
      </c>
    </row>
    <row r="133" spans="1:3">
      <c r="A133" s="201" t="s">
        <v>804</v>
      </c>
      <c r="B133" s="201" t="s">
        <v>805</v>
      </c>
      <c r="C133" s="254">
        <v>866</v>
      </c>
    </row>
    <row r="134" spans="1:3">
      <c r="A134" s="201" t="s">
        <v>806</v>
      </c>
      <c r="B134" s="201" t="s">
        <v>807</v>
      </c>
      <c r="C134" s="254">
        <v>584</v>
      </c>
    </row>
    <row r="135" spans="1:3">
      <c r="A135" s="201" t="s">
        <v>808</v>
      </c>
      <c r="B135" s="201" t="s">
        <v>809</v>
      </c>
      <c r="C135" s="254">
        <v>2220</v>
      </c>
    </row>
    <row r="136" spans="1:3">
      <c r="A136" s="201" t="s">
        <v>810</v>
      </c>
      <c r="B136" s="201" t="s">
        <v>811</v>
      </c>
      <c r="C136" s="254">
        <v>613</v>
      </c>
    </row>
    <row r="137" spans="1:3">
      <c r="A137" s="201" t="s">
        <v>812</v>
      </c>
      <c r="B137" s="201" t="s">
        <v>813</v>
      </c>
      <c r="C137" s="254">
        <v>318</v>
      </c>
    </row>
    <row r="138" spans="1:3">
      <c r="A138" s="201" t="s">
        <v>814</v>
      </c>
      <c r="B138" s="201" t="s">
        <v>815</v>
      </c>
      <c r="C138" s="254">
        <v>294</v>
      </c>
    </row>
    <row r="139" spans="1:3">
      <c r="A139" s="203" t="s">
        <v>816</v>
      </c>
      <c r="B139" s="203" t="s">
        <v>817</v>
      </c>
      <c r="C139" s="254">
        <v>6897</v>
      </c>
    </row>
    <row r="140" spans="1:3">
      <c r="A140" s="201" t="s">
        <v>818</v>
      </c>
      <c r="B140" s="201" t="s">
        <v>819</v>
      </c>
      <c r="C140" s="254">
        <v>6897</v>
      </c>
    </row>
    <row r="141" spans="1:3">
      <c r="A141" s="203" t="s">
        <v>820</v>
      </c>
      <c r="B141" s="203" t="s">
        <v>821</v>
      </c>
      <c r="C141" s="254">
        <v>320</v>
      </c>
    </row>
    <row r="142" spans="1:3">
      <c r="A142" s="201" t="s">
        <v>822</v>
      </c>
      <c r="B142" s="201" t="s">
        <v>823</v>
      </c>
      <c r="C142" s="254">
        <v>296</v>
      </c>
    </row>
    <row r="143" spans="1:3">
      <c r="A143" s="201" t="s">
        <v>824</v>
      </c>
      <c r="B143" s="201" t="s">
        <v>825</v>
      </c>
      <c r="C143" s="254">
        <v>24</v>
      </c>
    </row>
    <row r="144" spans="1:3">
      <c r="A144" s="201" t="s">
        <v>826</v>
      </c>
      <c r="B144" s="201" t="s">
        <v>827</v>
      </c>
      <c r="C144" s="254">
        <v>0</v>
      </c>
    </row>
    <row r="145" spans="1:3">
      <c r="A145" s="203" t="s">
        <v>828</v>
      </c>
      <c r="B145" s="203" t="s">
        <v>829</v>
      </c>
      <c r="C145" s="254">
        <v>1233</v>
      </c>
    </row>
    <row r="146" spans="1:3">
      <c r="A146" s="201" t="s">
        <v>830</v>
      </c>
      <c r="B146" s="201" t="s">
        <v>831</v>
      </c>
      <c r="C146" s="254">
        <v>533</v>
      </c>
    </row>
    <row r="147" spans="1:3">
      <c r="A147" s="201" t="s">
        <v>832</v>
      </c>
      <c r="B147" s="201" t="s">
        <v>833</v>
      </c>
      <c r="C147" s="254">
        <v>700</v>
      </c>
    </row>
    <row r="148" spans="1:3">
      <c r="A148" s="203" t="s">
        <v>834</v>
      </c>
      <c r="B148" s="203" t="s">
        <v>835</v>
      </c>
      <c r="C148" s="254">
        <v>786</v>
      </c>
    </row>
    <row r="149" spans="1:3">
      <c r="A149" s="201" t="s">
        <v>836</v>
      </c>
      <c r="B149" s="201" t="s">
        <v>837</v>
      </c>
      <c r="C149" s="254">
        <v>786</v>
      </c>
    </row>
    <row r="150" spans="1:3">
      <c r="A150" s="201" t="s">
        <v>838</v>
      </c>
      <c r="B150" s="201" t="s">
        <v>839</v>
      </c>
      <c r="C150" s="254">
        <v>0</v>
      </c>
    </row>
    <row r="151" spans="1:3">
      <c r="A151" s="203" t="s">
        <v>840</v>
      </c>
      <c r="B151" s="203" t="s">
        <v>841</v>
      </c>
      <c r="C151" s="254">
        <v>0</v>
      </c>
    </row>
    <row r="152" spans="1:3">
      <c r="A152" s="201" t="s">
        <v>842</v>
      </c>
      <c r="B152" s="201" t="s">
        <v>843</v>
      </c>
      <c r="C152" s="254">
        <v>0</v>
      </c>
    </row>
    <row r="153" spans="1:3">
      <c r="A153" s="203" t="s">
        <v>844</v>
      </c>
      <c r="B153" s="203" t="s">
        <v>845</v>
      </c>
      <c r="C153" s="254">
        <v>973</v>
      </c>
    </row>
    <row r="154" spans="1:3">
      <c r="A154" s="201" t="s">
        <v>846</v>
      </c>
      <c r="B154" s="201" t="s">
        <v>847</v>
      </c>
      <c r="C154" s="254">
        <v>943</v>
      </c>
    </row>
    <row r="155" spans="1:3">
      <c r="A155" s="201" t="s">
        <v>848</v>
      </c>
      <c r="B155" s="201" t="s">
        <v>849</v>
      </c>
      <c r="C155" s="254">
        <v>30</v>
      </c>
    </row>
    <row r="156" spans="1:3">
      <c r="A156" s="203" t="s">
        <v>850</v>
      </c>
      <c r="B156" s="203" t="s">
        <v>851</v>
      </c>
      <c r="C156" s="254">
        <v>32</v>
      </c>
    </row>
    <row r="157" spans="1:3">
      <c r="A157" s="201" t="s">
        <v>852</v>
      </c>
      <c r="B157" s="201" t="s">
        <v>853</v>
      </c>
      <c r="C157" s="254">
        <v>32</v>
      </c>
    </row>
    <row r="158" spans="1:3">
      <c r="A158" s="201" t="s">
        <v>854</v>
      </c>
      <c r="B158" s="201" t="s">
        <v>855</v>
      </c>
      <c r="C158" s="254">
        <v>0</v>
      </c>
    </row>
    <row r="159" spans="1:3">
      <c r="A159" s="203" t="s">
        <v>856</v>
      </c>
      <c r="B159" s="203" t="s">
        <v>857</v>
      </c>
      <c r="C159" s="254">
        <v>133</v>
      </c>
    </row>
    <row r="160" spans="1:3">
      <c r="A160" s="201" t="s">
        <v>858</v>
      </c>
      <c r="B160" s="201" t="s">
        <v>578</v>
      </c>
      <c r="C160" s="254">
        <v>18</v>
      </c>
    </row>
    <row r="161" spans="1:3">
      <c r="A161" s="201" t="s">
        <v>859</v>
      </c>
      <c r="B161" s="201" t="s">
        <v>860</v>
      </c>
      <c r="C161" s="254">
        <v>61</v>
      </c>
    </row>
    <row r="162" spans="1:3">
      <c r="A162" s="201" t="s">
        <v>861</v>
      </c>
      <c r="B162" s="201" t="s">
        <v>862</v>
      </c>
      <c r="C162" s="254">
        <v>54</v>
      </c>
    </row>
    <row r="163" spans="1:3">
      <c r="A163" s="203" t="s">
        <v>863</v>
      </c>
      <c r="B163" s="203" t="s">
        <v>864</v>
      </c>
      <c r="C163" s="254">
        <v>8714</v>
      </c>
    </row>
    <row r="164" spans="1:3">
      <c r="A164" s="203" t="s">
        <v>865</v>
      </c>
      <c r="B164" s="203" t="s">
        <v>866</v>
      </c>
      <c r="C164" s="254">
        <v>8349</v>
      </c>
    </row>
    <row r="165" spans="1:3">
      <c r="A165" s="201" t="s">
        <v>867</v>
      </c>
      <c r="B165" s="201" t="s">
        <v>868</v>
      </c>
      <c r="C165" s="254">
        <v>8349</v>
      </c>
    </row>
    <row r="166" spans="1:3">
      <c r="A166" s="203" t="s">
        <v>869</v>
      </c>
      <c r="B166" s="203" t="s">
        <v>870</v>
      </c>
      <c r="C166" s="254">
        <v>365</v>
      </c>
    </row>
    <row r="167" spans="1:3">
      <c r="A167" s="201" t="s">
        <v>871</v>
      </c>
      <c r="B167" s="201" t="s">
        <v>872</v>
      </c>
      <c r="C167" s="254">
        <v>365</v>
      </c>
    </row>
    <row r="168" spans="1:3">
      <c r="A168" s="203" t="s">
        <v>873</v>
      </c>
      <c r="B168" s="203" t="s">
        <v>874</v>
      </c>
      <c r="C168" s="254">
        <v>0</v>
      </c>
    </row>
    <row r="169" spans="1:3">
      <c r="A169" s="201" t="s">
        <v>875</v>
      </c>
      <c r="B169" s="201" t="s">
        <v>876</v>
      </c>
      <c r="C169" s="254">
        <v>0</v>
      </c>
    </row>
    <row r="170" spans="1:3">
      <c r="A170" s="201" t="s">
        <v>877</v>
      </c>
      <c r="B170" s="201" t="s">
        <v>878</v>
      </c>
      <c r="C170" s="254">
        <v>0</v>
      </c>
    </row>
    <row r="171" spans="1:3">
      <c r="A171" s="203" t="s">
        <v>879</v>
      </c>
      <c r="B171" s="203" t="s">
        <v>880</v>
      </c>
      <c r="C171" s="254">
        <v>14001</v>
      </c>
    </row>
    <row r="172" spans="1:3">
      <c r="A172" s="203" t="s">
        <v>881</v>
      </c>
      <c r="B172" s="203" t="s">
        <v>882</v>
      </c>
      <c r="C172" s="254">
        <v>11507</v>
      </c>
    </row>
    <row r="173" spans="1:3">
      <c r="A173" s="201" t="s">
        <v>883</v>
      </c>
      <c r="B173" s="201" t="s">
        <v>578</v>
      </c>
      <c r="C173" s="254">
        <v>7541</v>
      </c>
    </row>
    <row r="174" spans="1:3">
      <c r="A174" s="201" t="s">
        <v>884</v>
      </c>
      <c r="B174" s="201" t="s">
        <v>633</v>
      </c>
      <c r="C174" s="254">
        <v>3966</v>
      </c>
    </row>
    <row r="175" spans="1:3">
      <c r="A175" s="201" t="s">
        <v>885</v>
      </c>
      <c r="B175" s="201" t="s">
        <v>886</v>
      </c>
      <c r="C175" s="254">
        <v>0</v>
      </c>
    </row>
    <row r="176" spans="1:3">
      <c r="A176" s="203" t="s">
        <v>887</v>
      </c>
      <c r="B176" s="203" t="s">
        <v>888</v>
      </c>
      <c r="C176" s="254">
        <v>1631</v>
      </c>
    </row>
    <row r="177" spans="1:3">
      <c r="A177" s="201" t="s">
        <v>889</v>
      </c>
      <c r="B177" s="201" t="s">
        <v>578</v>
      </c>
      <c r="C177" s="254">
        <v>1526</v>
      </c>
    </row>
    <row r="178" spans="1:3">
      <c r="A178" s="201" t="s">
        <v>890</v>
      </c>
      <c r="B178" s="201" t="s">
        <v>891</v>
      </c>
      <c r="C178" s="254">
        <v>90</v>
      </c>
    </row>
    <row r="179" spans="1:3">
      <c r="A179" s="201" t="s">
        <v>892</v>
      </c>
      <c r="B179" s="201" t="s">
        <v>893</v>
      </c>
      <c r="C179" s="254">
        <v>15</v>
      </c>
    </row>
    <row r="180" spans="1:3">
      <c r="A180" s="203" t="s">
        <v>894</v>
      </c>
      <c r="B180" s="203" t="s">
        <v>895</v>
      </c>
      <c r="C180" s="254">
        <v>115</v>
      </c>
    </row>
    <row r="181" spans="1:3">
      <c r="A181" s="201" t="s">
        <v>896</v>
      </c>
      <c r="B181" s="201" t="s">
        <v>897</v>
      </c>
      <c r="C181" s="254">
        <v>115</v>
      </c>
    </row>
    <row r="182" spans="1:3">
      <c r="A182" s="203" t="s">
        <v>898</v>
      </c>
      <c r="B182" s="203" t="s">
        <v>899</v>
      </c>
      <c r="C182" s="254">
        <v>78</v>
      </c>
    </row>
    <row r="183" spans="1:3">
      <c r="A183" s="201" t="s">
        <v>900</v>
      </c>
      <c r="B183" s="201" t="s">
        <v>901</v>
      </c>
      <c r="C183" s="254">
        <v>78</v>
      </c>
    </row>
    <row r="184" spans="1:3">
      <c r="A184" s="203" t="s">
        <v>902</v>
      </c>
      <c r="B184" s="203" t="s">
        <v>903</v>
      </c>
      <c r="C184" s="254">
        <v>670</v>
      </c>
    </row>
    <row r="185" spans="1:3">
      <c r="A185" s="201" t="s">
        <v>904</v>
      </c>
      <c r="B185" s="201" t="s">
        <v>905</v>
      </c>
      <c r="C185" s="254">
        <v>670</v>
      </c>
    </row>
    <row r="186" spans="1:3">
      <c r="A186" s="203" t="s">
        <v>906</v>
      </c>
      <c r="B186" s="203" t="s">
        <v>907</v>
      </c>
      <c r="C186" s="254">
        <v>89372</v>
      </c>
    </row>
    <row r="187" spans="1:3">
      <c r="A187" s="203" t="s">
        <v>908</v>
      </c>
      <c r="B187" s="203" t="s">
        <v>909</v>
      </c>
      <c r="C187" s="254">
        <v>1220</v>
      </c>
    </row>
    <row r="188" spans="1:3">
      <c r="A188" s="201" t="s">
        <v>910</v>
      </c>
      <c r="B188" s="201" t="s">
        <v>911</v>
      </c>
      <c r="C188" s="254">
        <v>308</v>
      </c>
    </row>
    <row r="189" spans="1:3">
      <c r="A189" s="201" t="s">
        <v>912</v>
      </c>
      <c r="B189" s="201" t="s">
        <v>913</v>
      </c>
      <c r="C189" s="254">
        <v>912</v>
      </c>
    </row>
    <row r="190" spans="1:3">
      <c r="A190" s="203" t="s">
        <v>914</v>
      </c>
      <c r="B190" s="203" t="s">
        <v>915</v>
      </c>
      <c r="C190" s="254">
        <v>1530</v>
      </c>
    </row>
    <row r="191" spans="1:3">
      <c r="A191" s="201" t="s">
        <v>916</v>
      </c>
      <c r="B191" s="201" t="s">
        <v>578</v>
      </c>
      <c r="C191" s="254">
        <v>1228</v>
      </c>
    </row>
    <row r="192" spans="1:3">
      <c r="A192" s="201" t="s">
        <v>917</v>
      </c>
      <c r="B192" s="201" t="s">
        <v>918</v>
      </c>
      <c r="C192" s="254">
        <v>302</v>
      </c>
    </row>
    <row r="193" spans="1:3">
      <c r="A193" s="203" t="s">
        <v>919</v>
      </c>
      <c r="B193" s="203" t="s">
        <v>920</v>
      </c>
      <c r="C193" s="254">
        <v>80737</v>
      </c>
    </row>
    <row r="194" spans="1:3">
      <c r="A194" s="201" t="s">
        <v>921</v>
      </c>
      <c r="B194" s="201" t="s">
        <v>922</v>
      </c>
      <c r="C194" s="254">
        <v>11527</v>
      </c>
    </row>
    <row r="195" spans="1:3">
      <c r="A195" s="201" t="s">
        <v>923</v>
      </c>
      <c r="B195" s="201" t="s">
        <v>924</v>
      </c>
      <c r="C195" s="254">
        <v>120</v>
      </c>
    </row>
    <row r="196" spans="1:3">
      <c r="A196" s="201" t="s">
        <v>925</v>
      </c>
      <c r="B196" s="201" t="s">
        <v>926</v>
      </c>
      <c r="C196" s="254">
        <v>32211</v>
      </c>
    </row>
    <row r="197" spans="1:3">
      <c r="A197" s="201" t="s">
        <v>927</v>
      </c>
      <c r="B197" s="201" t="s">
        <v>928</v>
      </c>
      <c r="C197" s="254">
        <v>29586</v>
      </c>
    </row>
    <row r="198" spans="1:3">
      <c r="A198" s="201" t="s">
        <v>929</v>
      </c>
      <c r="B198" s="201" t="s">
        <v>930</v>
      </c>
      <c r="C198" s="254">
        <v>7204</v>
      </c>
    </row>
    <row r="199" spans="1:3">
      <c r="A199" s="201" t="s">
        <v>931</v>
      </c>
      <c r="B199" s="201" t="s">
        <v>932</v>
      </c>
      <c r="C199" s="254">
        <v>89</v>
      </c>
    </row>
    <row r="200" spans="1:3">
      <c r="A200" s="203" t="s">
        <v>933</v>
      </c>
      <c r="B200" s="203" t="s">
        <v>934</v>
      </c>
      <c r="C200" s="254">
        <v>3702</v>
      </c>
    </row>
    <row r="201" spans="1:3">
      <c r="A201" s="201" t="s">
        <v>935</v>
      </c>
      <c r="B201" s="201" t="s">
        <v>936</v>
      </c>
      <c r="C201" s="254">
        <v>3702</v>
      </c>
    </row>
    <row r="202" spans="1:3">
      <c r="A202" s="203" t="s">
        <v>937</v>
      </c>
      <c r="B202" s="203" t="s">
        <v>938</v>
      </c>
      <c r="C202" s="254">
        <v>292</v>
      </c>
    </row>
    <row r="203" spans="1:3">
      <c r="A203" s="201" t="s">
        <v>939</v>
      </c>
      <c r="B203" s="201" t="s">
        <v>940</v>
      </c>
      <c r="C203" s="254">
        <v>292</v>
      </c>
    </row>
    <row r="204" spans="1:3">
      <c r="A204" s="203" t="s">
        <v>941</v>
      </c>
      <c r="B204" s="203" t="s">
        <v>942</v>
      </c>
      <c r="C204" s="254">
        <v>880</v>
      </c>
    </row>
    <row r="205" spans="1:3">
      <c r="A205" s="201" t="s">
        <v>943</v>
      </c>
      <c r="B205" s="201" t="s">
        <v>944</v>
      </c>
      <c r="C205" s="254">
        <v>880</v>
      </c>
    </row>
    <row r="206" spans="1:3">
      <c r="A206" s="203" t="s">
        <v>945</v>
      </c>
      <c r="B206" s="203" t="s">
        <v>946</v>
      </c>
      <c r="C206" s="254">
        <v>1010</v>
      </c>
    </row>
    <row r="207" spans="1:3">
      <c r="A207" s="201" t="s">
        <v>947</v>
      </c>
      <c r="B207" s="201" t="s">
        <v>948</v>
      </c>
      <c r="C207" s="254">
        <v>1010</v>
      </c>
    </row>
    <row r="208" spans="1:3">
      <c r="A208" s="203" t="s">
        <v>949</v>
      </c>
      <c r="B208" s="203" t="s">
        <v>950</v>
      </c>
      <c r="C208" s="254">
        <v>2116</v>
      </c>
    </row>
    <row r="209" spans="1:3">
      <c r="A209" s="203" t="s">
        <v>951</v>
      </c>
      <c r="B209" s="203" t="s">
        <v>952</v>
      </c>
      <c r="C209" s="254">
        <v>1089</v>
      </c>
    </row>
    <row r="210" spans="1:3">
      <c r="A210" s="201" t="s">
        <v>953</v>
      </c>
      <c r="B210" s="201" t="s">
        <v>578</v>
      </c>
      <c r="C210" s="254">
        <v>436</v>
      </c>
    </row>
    <row r="211" spans="1:3">
      <c r="A211" s="201" t="s">
        <v>954</v>
      </c>
      <c r="B211" s="201" t="s">
        <v>955</v>
      </c>
      <c r="C211" s="254">
        <v>150</v>
      </c>
    </row>
    <row r="212" spans="1:3">
      <c r="A212" s="201" t="s">
        <v>956</v>
      </c>
      <c r="B212" s="201" t="s">
        <v>957</v>
      </c>
      <c r="C212" s="254">
        <v>125</v>
      </c>
    </row>
    <row r="213" spans="1:3">
      <c r="A213" s="201" t="s">
        <v>958</v>
      </c>
      <c r="B213" s="201" t="s">
        <v>959</v>
      </c>
      <c r="C213" s="254">
        <v>92</v>
      </c>
    </row>
    <row r="214" spans="1:3">
      <c r="A214" s="201" t="s">
        <v>960</v>
      </c>
      <c r="B214" s="201" t="s">
        <v>961</v>
      </c>
      <c r="C214" s="254">
        <v>286</v>
      </c>
    </row>
    <row r="215" spans="1:3">
      <c r="A215" s="201" t="s">
        <v>962</v>
      </c>
      <c r="B215" s="201" t="s">
        <v>963</v>
      </c>
      <c r="C215" s="254">
        <v>0</v>
      </c>
    </row>
    <row r="216" spans="1:3">
      <c r="A216" s="203" t="s">
        <v>964</v>
      </c>
      <c r="B216" s="203" t="s">
        <v>965</v>
      </c>
      <c r="C216" s="254">
        <v>96</v>
      </c>
    </row>
    <row r="217" spans="1:3">
      <c r="A217" s="201" t="s">
        <v>966</v>
      </c>
      <c r="B217" s="201" t="s">
        <v>578</v>
      </c>
      <c r="C217" s="254">
        <v>96</v>
      </c>
    </row>
    <row r="218" spans="1:3">
      <c r="A218" s="203" t="s">
        <v>967</v>
      </c>
      <c r="B218" s="203" t="s">
        <v>968</v>
      </c>
      <c r="C218" s="254">
        <v>931</v>
      </c>
    </row>
    <row r="219" spans="1:3">
      <c r="A219" s="201" t="s">
        <v>969</v>
      </c>
      <c r="B219" s="201" t="s">
        <v>578</v>
      </c>
      <c r="C219" s="254">
        <v>538</v>
      </c>
    </row>
    <row r="220" spans="1:3">
      <c r="A220" s="201" t="s">
        <v>970</v>
      </c>
      <c r="B220" s="201" t="s">
        <v>971</v>
      </c>
      <c r="C220" s="254">
        <v>393</v>
      </c>
    </row>
    <row r="221" spans="1:3">
      <c r="A221" s="203" t="s">
        <v>972</v>
      </c>
      <c r="B221" s="203" t="s">
        <v>973</v>
      </c>
      <c r="C221" s="254">
        <v>0</v>
      </c>
    </row>
    <row r="222" spans="1:3">
      <c r="A222" s="201" t="s">
        <v>974</v>
      </c>
      <c r="B222" s="201" t="s">
        <v>975</v>
      </c>
      <c r="C222" s="254">
        <v>0</v>
      </c>
    </row>
    <row r="223" spans="1:3">
      <c r="A223" s="203" t="s">
        <v>976</v>
      </c>
      <c r="B223" s="203" t="s">
        <v>977</v>
      </c>
      <c r="C223" s="254">
        <v>0</v>
      </c>
    </row>
    <row r="224" spans="1:3">
      <c r="A224" s="201" t="s">
        <v>978</v>
      </c>
      <c r="B224" s="201" t="s">
        <v>979</v>
      </c>
      <c r="C224" s="254">
        <v>0</v>
      </c>
    </row>
    <row r="225" spans="1:3">
      <c r="A225" s="203" t="s">
        <v>980</v>
      </c>
      <c r="B225" s="203" t="s">
        <v>981</v>
      </c>
      <c r="C225" s="254">
        <v>1174</v>
      </c>
    </row>
    <row r="226" spans="1:3">
      <c r="A226" s="203" t="s">
        <v>982</v>
      </c>
      <c r="B226" s="203" t="s">
        <v>983</v>
      </c>
      <c r="C226" s="254">
        <v>1174</v>
      </c>
    </row>
    <row r="227" spans="1:3">
      <c r="A227" s="201" t="s">
        <v>984</v>
      </c>
      <c r="B227" s="201" t="s">
        <v>985</v>
      </c>
      <c r="C227" s="254">
        <v>79</v>
      </c>
    </row>
    <row r="228" spans="1:3">
      <c r="A228" s="201" t="s">
        <v>986</v>
      </c>
      <c r="B228" s="201" t="s">
        <v>578</v>
      </c>
      <c r="C228" s="254">
        <v>1095</v>
      </c>
    </row>
    <row r="229" spans="1:3">
      <c r="A229" s="203" t="s">
        <v>987</v>
      </c>
      <c r="B229" s="203" t="s">
        <v>988</v>
      </c>
      <c r="C229" s="254">
        <v>0</v>
      </c>
    </row>
    <row r="230" spans="1:3">
      <c r="A230" s="201" t="s">
        <v>989</v>
      </c>
      <c r="B230" s="201" t="s">
        <v>990</v>
      </c>
      <c r="C230" s="254">
        <v>0</v>
      </c>
    </row>
    <row r="231" spans="1:3">
      <c r="A231" s="201" t="s">
        <v>991</v>
      </c>
      <c r="B231" s="201" t="s">
        <v>992</v>
      </c>
      <c r="C231" s="254">
        <v>0</v>
      </c>
    </row>
    <row r="232" spans="1:3">
      <c r="A232" s="203" t="s">
        <v>993</v>
      </c>
      <c r="B232" s="203" t="s">
        <v>994</v>
      </c>
      <c r="C232" s="254">
        <v>0</v>
      </c>
    </row>
    <row r="233" spans="1:3">
      <c r="A233" s="201" t="s">
        <v>995</v>
      </c>
      <c r="B233" s="201" t="s">
        <v>996</v>
      </c>
      <c r="C233" s="254">
        <v>0</v>
      </c>
    </row>
    <row r="234" spans="1:3">
      <c r="A234" s="203" t="s">
        <v>997</v>
      </c>
      <c r="B234" s="203" t="s">
        <v>998</v>
      </c>
      <c r="C234" s="254">
        <v>0</v>
      </c>
    </row>
    <row r="235" spans="1:3">
      <c r="A235" s="201" t="s">
        <v>999</v>
      </c>
      <c r="B235" s="201" t="s">
        <v>1000</v>
      </c>
      <c r="C235" s="254">
        <v>0</v>
      </c>
    </row>
    <row r="236" spans="1:3">
      <c r="A236" s="203" t="s">
        <v>1001</v>
      </c>
      <c r="B236" s="203" t="s">
        <v>1002</v>
      </c>
      <c r="C236" s="254">
        <v>27132</v>
      </c>
    </row>
    <row r="237" spans="1:3">
      <c r="A237" s="203" t="s">
        <v>1003</v>
      </c>
      <c r="B237" s="203" t="s">
        <v>1004</v>
      </c>
      <c r="C237" s="254">
        <v>7113</v>
      </c>
    </row>
    <row r="238" spans="1:3">
      <c r="A238" s="201" t="s">
        <v>1005</v>
      </c>
      <c r="B238" s="201" t="s">
        <v>578</v>
      </c>
      <c r="C238" s="254">
        <v>3422</v>
      </c>
    </row>
    <row r="239" spans="1:3">
      <c r="A239" s="201" t="s">
        <v>1006</v>
      </c>
      <c r="B239" s="201" t="s">
        <v>580</v>
      </c>
      <c r="C239" s="254">
        <v>1078</v>
      </c>
    </row>
    <row r="240" spans="1:3">
      <c r="A240" s="201" t="s">
        <v>1007</v>
      </c>
      <c r="B240" s="201" t="s">
        <v>1008</v>
      </c>
      <c r="C240" s="254">
        <v>97</v>
      </c>
    </row>
    <row r="241" spans="1:3">
      <c r="A241" s="201" t="s">
        <v>1009</v>
      </c>
      <c r="B241" s="201" t="s">
        <v>1010</v>
      </c>
      <c r="C241" s="254">
        <v>493</v>
      </c>
    </row>
    <row r="242" spans="1:3">
      <c r="A242" s="201" t="s">
        <v>1011</v>
      </c>
      <c r="B242" s="201" t="s">
        <v>1012</v>
      </c>
      <c r="C242" s="254">
        <v>15</v>
      </c>
    </row>
    <row r="243" spans="1:3">
      <c r="A243" s="201" t="s">
        <v>1013</v>
      </c>
      <c r="B243" s="201" t="s">
        <v>1014</v>
      </c>
      <c r="C243" s="254">
        <v>359</v>
      </c>
    </row>
    <row r="244" spans="1:3">
      <c r="A244" s="201" t="s">
        <v>1015</v>
      </c>
      <c r="B244" s="201" t="s">
        <v>1016</v>
      </c>
      <c r="C244" s="254">
        <v>716</v>
      </c>
    </row>
    <row r="245" spans="1:3">
      <c r="A245" s="201" t="s">
        <v>1017</v>
      </c>
      <c r="B245" s="201" t="s">
        <v>1018</v>
      </c>
      <c r="C245" s="254">
        <v>0</v>
      </c>
    </row>
    <row r="246" spans="1:3">
      <c r="A246" s="201" t="s">
        <v>1019</v>
      </c>
      <c r="B246" s="201" t="s">
        <v>1020</v>
      </c>
      <c r="C246" s="254">
        <v>56</v>
      </c>
    </row>
    <row r="247" spans="1:3">
      <c r="A247" s="201" t="s">
        <v>1021</v>
      </c>
      <c r="B247" s="201" t="s">
        <v>1022</v>
      </c>
      <c r="C247" s="254">
        <v>390</v>
      </c>
    </row>
    <row r="248" spans="1:3">
      <c r="A248" s="201" t="s">
        <v>1023</v>
      </c>
      <c r="B248" s="201" t="s">
        <v>1024</v>
      </c>
      <c r="C248" s="254">
        <v>388</v>
      </c>
    </row>
    <row r="249" spans="1:3">
      <c r="A249" s="201" t="s">
        <v>1025</v>
      </c>
      <c r="B249" s="201" t="s">
        <v>1026</v>
      </c>
      <c r="C249" s="254">
        <v>0</v>
      </c>
    </row>
    <row r="250" spans="1:3">
      <c r="A250" s="201" t="s">
        <v>1027</v>
      </c>
      <c r="B250" s="201" t="s">
        <v>1028</v>
      </c>
      <c r="C250" s="254">
        <v>0</v>
      </c>
    </row>
    <row r="251" spans="1:3">
      <c r="A251" s="201" t="s">
        <v>1029</v>
      </c>
      <c r="B251" s="201" t="s">
        <v>1030</v>
      </c>
      <c r="C251" s="254">
        <v>5</v>
      </c>
    </row>
    <row r="252" spans="1:3">
      <c r="A252" s="201" t="s">
        <v>1031</v>
      </c>
      <c r="B252" s="201" t="s">
        <v>1032</v>
      </c>
      <c r="C252" s="254">
        <v>45</v>
      </c>
    </row>
    <row r="253" spans="1:3">
      <c r="A253" s="201" t="s">
        <v>1033</v>
      </c>
      <c r="B253" s="201" t="s">
        <v>1034</v>
      </c>
      <c r="C253" s="254">
        <v>50</v>
      </c>
    </row>
    <row r="254" spans="1:3">
      <c r="A254" s="203" t="s">
        <v>1035</v>
      </c>
      <c r="B254" s="203" t="s">
        <v>1036</v>
      </c>
      <c r="C254" s="254">
        <v>3457</v>
      </c>
    </row>
    <row r="255" spans="1:3">
      <c r="A255" s="201" t="s">
        <v>1037</v>
      </c>
      <c r="B255" s="201" t="s">
        <v>578</v>
      </c>
      <c r="C255" s="254">
        <v>1027</v>
      </c>
    </row>
    <row r="256" spans="1:3">
      <c r="A256" s="201" t="s">
        <v>1038</v>
      </c>
      <c r="B256" s="201" t="s">
        <v>1039</v>
      </c>
      <c r="C256" s="254">
        <v>345</v>
      </c>
    </row>
    <row r="257" spans="1:3">
      <c r="A257" s="201" t="s">
        <v>1040</v>
      </c>
      <c r="B257" s="201" t="s">
        <v>1041</v>
      </c>
      <c r="C257" s="254">
        <v>1116</v>
      </c>
    </row>
    <row r="258" spans="1:3">
      <c r="A258" s="201" t="s">
        <v>1042</v>
      </c>
      <c r="B258" s="201" t="s">
        <v>1043</v>
      </c>
      <c r="C258" s="254">
        <v>0</v>
      </c>
    </row>
    <row r="259" spans="1:3">
      <c r="A259" s="201" t="s">
        <v>1044</v>
      </c>
      <c r="B259" s="201" t="s">
        <v>1045</v>
      </c>
      <c r="C259" s="254">
        <v>248</v>
      </c>
    </row>
    <row r="260" spans="1:3">
      <c r="A260" s="201" t="s">
        <v>1046</v>
      </c>
      <c r="B260" s="201" t="s">
        <v>1047</v>
      </c>
      <c r="C260" s="254">
        <v>321</v>
      </c>
    </row>
    <row r="261" spans="1:3">
      <c r="A261" s="201" t="s">
        <v>1048</v>
      </c>
      <c r="B261" s="201" t="s">
        <v>1049</v>
      </c>
      <c r="C261" s="254">
        <v>0</v>
      </c>
    </row>
    <row r="262" spans="1:3">
      <c r="A262" s="201" t="s">
        <v>1050</v>
      </c>
      <c r="B262" s="201" t="s">
        <v>1051</v>
      </c>
      <c r="C262" s="254">
        <v>0</v>
      </c>
    </row>
    <row r="263" spans="1:3">
      <c r="A263" s="201" t="s">
        <v>1052</v>
      </c>
      <c r="B263" s="201" t="s">
        <v>1053</v>
      </c>
      <c r="C263" s="254">
        <v>0</v>
      </c>
    </row>
    <row r="264" spans="1:3">
      <c r="A264" s="201" t="s">
        <v>1054</v>
      </c>
      <c r="B264" s="201" t="s">
        <v>1055</v>
      </c>
      <c r="C264" s="254">
        <v>0</v>
      </c>
    </row>
    <row r="265" spans="1:3">
      <c r="A265" s="201" t="s">
        <v>1056</v>
      </c>
      <c r="B265" s="201" t="s">
        <v>1057</v>
      </c>
      <c r="C265" s="254">
        <v>0</v>
      </c>
    </row>
    <row r="266" spans="1:3">
      <c r="A266" s="201" t="s">
        <v>1058</v>
      </c>
      <c r="B266" s="201" t="s">
        <v>1059</v>
      </c>
      <c r="C266" s="254">
        <v>400</v>
      </c>
    </row>
    <row r="267" spans="1:3">
      <c r="A267" s="203" t="s">
        <v>1060</v>
      </c>
      <c r="B267" s="203" t="s">
        <v>1061</v>
      </c>
      <c r="C267" s="254">
        <v>4373</v>
      </c>
    </row>
    <row r="268" spans="1:3">
      <c r="A268" s="201" t="s">
        <v>1062</v>
      </c>
      <c r="B268" s="201" t="s">
        <v>578</v>
      </c>
      <c r="C268" s="254">
        <v>817</v>
      </c>
    </row>
    <row r="269" spans="1:3">
      <c r="A269" s="201" t="s">
        <v>1063</v>
      </c>
      <c r="B269" s="201" t="s">
        <v>1064</v>
      </c>
      <c r="C269" s="254">
        <v>2876</v>
      </c>
    </row>
    <row r="270" spans="1:3">
      <c r="A270" s="201" t="s">
        <v>1065</v>
      </c>
      <c r="B270" s="201" t="s">
        <v>1066</v>
      </c>
      <c r="C270" s="254">
        <v>0</v>
      </c>
    </row>
    <row r="271" spans="1:3">
      <c r="A271" s="201" t="s">
        <v>1067</v>
      </c>
      <c r="B271" s="201" t="s">
        <v>1068</v>
      </c>
      <c r="C271" s="254">
        <v>0</v>
      </c>
    </row>
    <row r="272" spans="1:3">
      <c r="A272" s="201" t="s">
        <v>1069</v>
      </c>
      <c r="B272" s="201" t="s">
        <v>1070</v>
      </c>
      <c r="C272" s="254">
        <v>369</v>
      </c>
    </row>
    <row r="273" spans="1:3">
      <c r="A273" s="201" t="s">
        <v>1071</v>
      </c>
      <c r="B273" s="201" t="s">
        <v>1072</v>
      </c>
      <c r="C273" s="254">
        <v>272</v>
      </c>
    </row>
    <row r="274" spans="1:3">
      <c r="A274" s="201" t="s">
        <v>1073</v>
      </c>
      <c r="B274" s="201" t="s">
        <v>1074</v>
      </c>
      <c r="C274" s="254">
        <v>39</v>
      </c>
    </row>
    <row r="275" spans="1:3">
      <c r="A275" s="203" t="s">
        <v>1075</v>
      </c>
      <c r="B275" s="203" t="s">
        <v>1076</v>
      </c>
      <c r="C275" s="254">
        <v>262</v>
      </c>
    </row>
    <row r="276" spans="1:3">
      <c r="A276" s="201" t="s">
        <v>1077</v>
      </c>
      <c r="B276" s="201" t="s">
        <v>578</v>
      </c>
      <c r="C276" s="254">
        <v>262</v>
      </c>
    </row>
    <row r="277" spans="1:3">
      <c r="A277" s="201" t="s">
        <v>1078</v>
      </c>
      <c r="B277" s="201" t="s">
        <v>1079</v>
      </c>
      <c r="C277" s="254">
        <v>0</v>
      </c>
    </row>
    <row r="278" spans="1:3">
      <c r="A278" s="203" t="s">
        <v>1080</v>
      </c>
      <c r="B278" s="203" t="s">
        <v>1081</v>
      </c>
      <c r="C278" s="254">
        <v>11927</v>
      </c>
    </row>
    <row r="279" spans="1:3">
      <c r="A279" s="201" t="s">
        <v>1082</v>
      </c>
      <c r="B279" s="201" t="s">
        <v>1083</v>
      </c>
      <c r="C279" s="254">
        <v>390</v>
      </c>
    </row>
    <row r="280" spans="1:3">
      <c r="A280" s="201" t="s">
        <v>1084</v>
      </c>
      <c r="B280" s="201" t="s">
        <v>1085</v>
      </c>
      <c r="C280" s="254">
        <v>1244</v>
      </c>
    </row>
    <row r="281" spans="1:3">
      <c r="A281" s="201" t="s">
        <v>1086</v>
      </c>
      <c r="B281" s="201" t="s">
        <v>1087</v>
      </c>
      <c r="C281" s="254">
        <v>10168</v>
      </c>
    </row>
    <row r="282" spans="1:3">
      <c r="A282" s="201" t="s">
        <v>1088</v>
      </c>
      <c r="B282" s="201" t="s">
        <v>1089</v>
      </c>
      <c r="C282" s="254">
        <v>125</v>
      </c>
    </row>
    <row r="283" spans="1:3">
      <c r="A283" s="203" t="s">
        <v>1090</v>
      </c>
      <c r="B283" s="203" t="s">
        <v>1091</v>
      </c>
      <c r="C283" s="254">
        <v>0</v>
      </c>
    </row>
    <row r="284" spans="1:3">
      <c r="A284" s="201" t="s">
        <v>1092</v>
      </c>
      <c r="B284" s="201" t="s">
        <v>1093</v>
      </c>
      <c r="C284" s="254">
        <v>0</v>
      </c>
    </row>
    <row r="285" spans="1:3">
      <c r="A285" s="201" t="s">
        <v>1094</v>
      </c>
      <c r="B285" s="201" t="s">
        <v>1095</v>
      </c>
      <c r="C285" s="254">
        <v>0</v>
      </c>
    </row>
    <row r="286" spans="1:3">
      <c r="A286" s="203" t="s">
        <v>1096</v>
      </c>
      <c r="B286" s="203" t="s">
        <v>1097</v>
      </c>
      <c r="C286" s="254">
        <v>0</v>
      </c>
    </row>
    <row r="287" spans="1:3">
      <c r="A287" s="201" t="s">
        <v>1098</v>
      </c>
      <c r="B287" s="201" t="s">
        <v>1099</v>
      </c>
      <c r="C287" s="254">
        <v>0</v>
      </c>
    </row>
    <row r="288" spans="1:3">
      <c r="A288" s="203" t="s">
        <v>1100</v>
      </c>
      <c r="B288" s="203" t="s">
        <v>1101</v>
      </c>
      <c r="C288" s="254">
        <v>0</v>
      </c>
    </row>
    <row r="289" spans="1:3">
      <c r="A289" s="201" t="s">
        <v>1102</v>
      </c>
      <c r="B289" s="201" t="s">
        <v>1103</v>
      </c>
      <c r="C289" s="254">
        <v>0</v>
      </c>
    </row>
    <row r="290" spans="1:3">
      <c r="A290" s="201" t="s">
        <v>1104</v>
      </c>
      <c r="B290" s="201" t="s">
        <v>1105</v>
      </c>
      <c r="C290" s="254">
        <v>0</v>
      </c>
    </row>
    <row r="291" spans="1:3">
      <c r="A291" s="201" t="s">
        <v>1106</v>
      </c>
      <c r="B291" s="201" t="s">
        <v>1107</v>
      </c>
      <c r="C291" s="254">
        <v>0</v>
      </c>
    </row>
    <row r="292" spans="1:3">
      <c r="A292" s="203" t="s">
        <v>1108</v>
      </c>
      <c r="B292" s="203" t="s">
        <v>1109</v>
      </c>
      <c r="C292" s="254">
        <v>26091</v>
      </c>
    </row>
    <row r="293" spans="1:3">
      <c r="A293" s="203" t="s">
        <v>1110</v>
      </c>
      <c r="B293" s="203" t="s">
        <v>1111</v>
      </c>
      <c r="C293" s="254">
        <v>591</v>
      </c>
    </row>
    <row r="294" spans="1:3">
      <c r="A294" s="201" t="s">
        <v>1112</v>
      </c>
      <c r="B294" s="201" t="s">
        <v>578</v>
      </c>
      <c r="C294" s="254">
        <v>591</v>
      </c>
    </row>
    <row r="295" spans="1:3">
      <c r="A295" s="203" t="s">
        <v>1113</v>
      </c>
      <c r="B295" s="203" t="s">
        <v>1114</v>
      </c>
      <c r="C295" s="254">
        <v>500</v>
      </c>
    </row>
    <row r="296" spans="1:3">
      <c r="A296" s="201" t="s">
        <v>1115</v>
      </c>
      <c r="B296" s="201" t="s">
        <v>1116</v>
      </c>
      <c r="C296" s="254">
        <v>500</v>
      </c>
    </row>
    <row r="297" spans="1:3">
      <c r="A297" s="203" t="s">
        <v>1117</v>
      </c>
      <c r="B297" s="203" t="s">
        <v>1118</v>
      </c>
      <c r="C297" s="254">
        <v>0</v>
      </c>
    </row>
    <row r="298" spans="1:3">
      <c r="A298" s="201" t="s">
        <v>1119</v>
      </c>
      <c r="B298" s="201" t="s">
        <v>1120</v>
      </c>
      <c r="C298" s="254">
        <v>0</v>
      </c>
    </row>
    <row r="299" spans="1:3">
      <c r="A299" s="203" t="s">
        <v>1121</v>
      </c>
      <c r="B299" s="203" t="s">
        <v>1122</v>
      </c>
      <c r="C299" s="254">
        <v>25000</v>
      </c>
    </row>
    <row r="300" spans="1:3">
      <c r="A300" s="201" t="s">
        <v>1123</v>
      </c>
      <c r="B300" s="201" t="s">
        <v>1124</v>
      </c>
      <c r="C300" s="254">
        <v>25000</v>
      </c>
    </row>
    <row r="301" spans="1:3">
      <c r="A301" s="203" t="s">
        <v>1125</v>
      </c>
      <c r="B301" s="203" t="s">
        <v>1126</v>
      </c>
      <c r="C301" s="254">
        <v>3638</v>
      </c>
    </row>
    <row r="302" spans="1:3">
      <c r="A302" s="203" t="s">
        <v>1127</v>
      </c>
      <c r="B302" s="203" t="s">
        <v>1128</v>
      </c>
      <c r="C302" s="254">
        <v>1468</v>
      </c>
    </row>
    <row r="303" spans="1:3">
      <c r="A303" s="201" t="s">
        <v>1129</v>
      </c>
      <c r="B303" s="201" t="s">
        <v>578</v>
      </c>
      <c r="C303" s="254">
        <v>979</v>
      </c>
    </row>
    <row r="304" spans="1:3">
      <c r="A304" s="201" t="s">
        <v>1130</v>
      </c>
      <c r="B304" s="201" t="s">
        <v>1131</v>
      </c>
      <c r="C304" s="254">
        <v>451</v>
      </c>
    </row>
    <row r="305" spans="1:3">
      <c r="A305" s="201" t="s">
        <v>1132</v>
      </c>
      <c r="B305" s="201" t="s">
        <v>1133</v>
      </c>
      <c r="C305" s="254">
        <v>38</v>
      </c>
    </row>
    <row r="306" spans="1:3">
      <c r="A306" s="203" t="s">
        <v>1134</v>
      </c>
      <c r="B306" s="203" t="s">
        <v>1135</v>
      </c>
      <c r="C306" s="254">
        <v>973</v>
      </c>
    </row>
    <row r="307" spans="1:3">
      <c r="A307" s="201" t="s">
        <v>1136</v>
      </c>
      <c r="B307" s="201" t="s">
        <v>1137</v>
      </c>
      <c r="C307" s="254">
        <v>800</v>
      </c>
    </row>
    <row r="308" spans="1:3">
      <c r="A308" s="201" t="s">
        <v>1138</v>
      </c>
      <c r="B308" s="201" t="s">
        <v>1139</v>
      </c>
      <c r="C308" s="254">
        <v>20</v>
      </c>
    </row>
    <row r="309" spans="1:3">
      <c r="A309" s="201" t="s">
        <v>1140</v>
      </c>
      <c r="B309" s="201" t="s">
        <v>1141</v>
      </c>
      <c r="C309" s="254">
        <v>153</v>
      </c>
    </row>
    <row r="310" spans="1:3">
      <c r="A310" s="203" t="s">
        <v>1142</v>
      </c>
      <c r="B310" s="203" t="s">
        <v>1143</v>
      </c>
      <c r="C310" s="254">
        <v>149</v>
      </c>
    </row>
    <row r="311" spans="1:3">
      <c r="A311" s="201" t="s">
        <v>1144</v>
      </c>
      <c r="B311" s="201" t="s">
        <v>1145</v>
      </c>
      <c r="C311" s="254">
        <v>149</v>
      </c>
    </row>
    <row r="312" spans="1:3">
      <c r="A312" s="203" t="s">
        <v>1146</v>
      </c>
      <c r="B312" s="203" t="s">
        <v>1147</v>
      </c>
      <c r="C312" s="254">
        <v>10</v>
      </c>
    </row>
    <row r="313" spans="1:3">
      <c r="A313" s="201" t="s">
        <v>1148</v>
      </c>
      <c r="B313" s="201" t="s">
        <v>1149</v>
      </c>
      <c r="C313" s="254">
        <v>10</v>
      </c>
    </row>
    <row r="314" spans="1:3">
      <c r="A314" s="203" t="s">
        <v>1150</v>
      </c>
      <c r="B314" s="203" t="s">
        <v>1151</v>
      </c>
      <c r="C314" s="254">
        <v>1038</v>
      </c>
    </row>
    <row r="315" spans="1:3">
      <c r="A315" s="201" t="s">
        <v>1152</v>
      </c>
      <c r="B315" s="201" t="s">
        <v>1153</v>
      </c>
      <c r="C315" s="254">
        <v>1038</v>
      </c>
    </row>
    <row r="316" spans="1:3">
      <c r="A316" s="203" t="s">
        <v>1154</v>
      </c>
      <c r="B316" s="203" t="s">
        <v>1155</v>
      </c>
      <c r="C316" s="254">
        <v>14271</v>
      </c>
    </row>
    <row r="317" spans="1:3">
      <c r="A317" s="203" t="s">
        <v>1156</v>
      </c>
      <c r="B317" s="203" t="s">
        <v>1157</v>
      </c>
      <c r="C317" s="254">
        <v>5462</v>
      </c>
    </row>
    <row r="318" spans="1:3">
      <c r="A318" s="201" t="s">
        <v>1158</v>
      </c>
      <c r="B318" s="201" t="s">
        <v>1159</v>
      </c>
      <c r="C318" s="254">
        <v>3281</v>
      </c>
    </row>
    <row r="319" spans="1:3">
      <c r="A319" s="201" t="s">
        <v>1160</v>
      </c>
      <c r="B319" s="201" t="s">
        <v>578</v>
      </c>
      <c r="C319" s="254">
        <v>565</v>
      </c>
    </row>
    <row r="320" spans="1:3">
      <c r="A320" s="201" t="s">
        <v>1161</v>
      </c>
      <c r="B320" s="201" t="s">
        <v>1162</v>
      </c>
      <c r="C320" s="254">
        <v>78</v>
      </c>
    </row>
    <row r="321" spans="1:3">
      <c r="A321" s="201" t="s">
        <v>1163</v>
      </c>
      <c r="B321" s="201" t="s">
        <v>1164</v>
      </c>
      <c r="C321" s="254">
        <v>1538</v>
      </c>
    </row>
    <row r="322" spans="1:3">
      <c r="A322" s="203" t="s">
        <v>1165</v>
      </c>
      <c r="B322" s="203" t="s">
        <v>1166</v>
      </c>
      <c r="C322" s="254">
        <v>352</v>
      </c>
    </row>
    <row r="323" spans="1:3">
      <c r="A323" s="201" t="s">
        <v>1167</v>
      </c>
      <c r="B323" s="201" t="s">
        <v>1168</v>
      </c>
      <c r="C323" s="254">
        <v>352</v>
      </c>
    </row>
    <row r="324" spans="1:3">
      <c r="A324" s="203" t="s">
        <v>1169</v>
      </c>
      <c r="B324" s="203" t="s">
        <v>1170</v>
      </c>
      <c r="C324" s="254">
        <v>1201</v>
      </c>
    </row>
    <row r="325" spans="1:3">
      <c r="A325" s="201" t="s">
        <v>1171</v>
      </c>
      <c r="B325" s="201" t="s">
        <v>1172</v>
      </c>
      <c r="C325" s="254">
        <v>1201</v>
      </c>
    </row>
    <row r="326" spans="1:3">
      <c r="A326" s="203" t="s">
        <v>1173</v>
      </c>
      <c r="B326" s="203" t="s">
        <v>1174</v>
      </c>
      <c r="C326" s="254">
        <v>6594</v>
      </c>
    </row>
    <row r="327" spans="1:3">
      <c r="A327" s="201" t="s">
        <v>1175</v>
      </c>
      <c r="B327" s="201" t="s">
        <v>1176</v>
      </c>
      <c r="C327" s="254">
        <v>6594</v>
      </c>
    </row>
    <row r="328" spans="1:3">
      <c r="A328" s="203" t="s">
        <v>1177</v>
      </c>
      <c r="B328" s="203" t="s">
        <v>1178</v>
      </c>
      <c r="C328" s="254">
        <v>663</v>
      </c>
    </row>
    <row r="329" spans="1:3">
      <c r="A329" s="201" t="s">
        <v>1179</v>
      </c>
      <c r="B329" s="201" t="s">
        <v>1180</v>
      </c>
      <c r="C329" s="254">
        <v>663</v>
      </c>
    </row>
    <row r="330" spans="1:3">
      <c r="A330" s="203" t="s">
        <v>1181</v>
      </c>
      <c r="B330" s="203" t="s">
        <v>1182</v>
      </c>
      <c r="C330" s="254">
        <v>3000</v>
      </c>
    </row>
    <row r="331" spans="1:3">
      <c r="A331" s="203" t="s">
        <v>1183</v>
      </c>
      <c r="B331" s="203" t="s">
        <v>1184</v>
      </c>
      <c r="C331" s="254">
        <v>2821</v>
      </c>
    </row>
    <row r="332" spans="1:3">
      <c r="A332" s="201" t="s">
        <v>1185</v>
      </c>
      <c r="B332" s="201" t="s">
        <v>578</v>
      </c>
      <c r="C332" s="254">
        <v>1913</v>
      </c>
    </row>
    <row r="333" spans="1:3">
      <c r="A333" s="201" t="s">
        <v>1186</v>
      </c>
      <c r="B333" s="201" t="s">
        <v>580</v>
      </c>
      <c r="C333" s="254">
        <v>909</v>
      </c>
    </row>
    <row r="334" spans="1:3">
      <c r="A334" s="201" t="s">
        <v>1187</v>
      </c>
      <c r="B334" s="201" t="s">
        <v>1188</v>
      </c>
      <c r="C334" s="254">
        <v>0</v>
      </c>
    </row>
    <row r="335" spans="1:3">
      <c r="A335" s="203" t="s">
        <v>1189</v>
      </c>
      <c r="B335" s="203" t="s">
        <v>1190</v>
      </c>
      <c r="C335" s="254">
        <v>179</v>
      </c>
    </row>
    <row r="336" spans="1:3">
      <c r="A336" s="201" t="s">
        <v>1191</v>
      </c>
      <c r="B336" s="201" t="s">
        <v>1192</v>
      </c>
      <c r="C336" s="254">
        <v>179</v>
      </c>
    </row>
    <row r="337" spans="1:3">
      <c r="A337" s="203" t="s">
        <v>1193</v>
      </c>
      <c r="B337" s="203" t="s">
        <v>1194</v>
      </c>
      <c r="C337" s="254">
        <v>319</v>
      </c>
    </row>
    <row r="338" spans="1:3">
      <c r="A338" s="203" t="s">
        <v>1195</v>
      </c>
      <c r="B338" s="203" t="s">
        <v>1196</v>
      </c>
      <c r="C338" s="254">
        <v>1402</v>
      </c>
    </row>
    <row r="339" spans="1:3">
      <c r="A339" s="201" t="s">
        <v>1197</v>
      </c>
      <c r="B339" s="201" t="s">
        <v>578</v>
      </c>
      <c r="C339" s="254">
        <v>319</v>
      </c>
    </row>
    <row r="340" spans="1:3">
      <c r="A340" s="201" t="s">
        <v>1198</v>
      </c>
      <c r="B340" s="201" t="s">
        <v>1199</v>
      </c>
      <c r="C340" s="254">
        <v>0</v>
      </c>
    </row>
    <row r="341" spans="1:3">
      <c r="A341" s="203" t="s">
        <v>1200</v>
      </c>
      <c r="B341" s="203" t="s">
        <v>1201</v>
      </c>
      <c r="C341" s="254">
        <v>0</v>
      </c>
    </row>
    <row r="342" spans="1:3">
      <c r="A342" s="201" t="s">
        <v>1202</v>
      </c>
      <c r="B342" s="201" t="s">
        <v>1203</v>
      </c>
      <c r="C342" s="254">
        <v>0</v>
      </c>
    </row>
    <row r="343" spans="1:3">
      <c r="A343" s="203" t="s">
        <v>1204</v>
      </c>
      <c r="B343" s="203" t="s">
        <v>1205</v>
      </c>
      <c r="C343" s="254">
        <v>3869</v>
      </c>
    </row>
    <row r="344" spans="1:3">
      <c r="A344" s="203" t="s">
        <v>1206</v>
      </c>
      <c r="B344" s="203" t="s">
        <v>1207</v>
      </c>
      <c r="C344" s="254">
        <v>3869</v>
      </c>
    </row>
    <row r="345" spans="1:3">
      <c r="A345" s="201" t="s">
        <v>1208</v>
      </c>
      <c r="B345" s="201" t="s">
        <v>578</v>
      </c>
      <c r="C345" s="254">
        <v>2310</v>
      </c>
    </row>
    <row r="346" spans="1:3">
      <c r="A346" s="201" t="s">
        <v>1209</v>
      </c>
      <c r="B346" s="201" t="s">
        <v>1210</v>
      </c>
      <c r="C346" s="254">
        <v>1345</v>
      </c>
    </row>
    <row r="347" spans="1:3">
      <c r="A347" s="201" t="s">
        <v>1211</v>
      </c>
      <c r="B347" s="201" t="s">
        <v>1212</v>
      </c>
      <c r="C347" s="254">
        <v>101</v>
      </c>
    </row>
    <row r="348" spans="1:3">
      <c r="A348" s="201" t="s">
        <v>1213</v>
      </c>
      <c r="B348" s="201" t="s">
        <v>1214</v>
      </c>
      <c r="C348" s="254">
        <v>112</v>
      </c>
    </row>
    <row r="349" spans="1:3">
      <c r="A349" s="201" t="s">
        <v>1215</v>
      </c>
      <c r="B349" s="201" t="s">
        <v>1216</v>
      </c>
      <c r="C349" s="254">
        <v>0</v>
      </c>
    </row>
    <row r="350" spans="1:3">
      <c r="A350" s="203" t="s">
        <v>1217</v>
      </c>
      <c r="B350" s="203" t="s">
        <v>1218</v>
      </c>
      <c r="C350" s="254">
        <v>0</v>
      </c>
    </row>
    <row r="351" spans="1:3">
      <c r="A351" s="201" t="s">
        <v>1219</v>
      </c>
      <c r="B351" s="201" t="s">
        <v>1220</v>
      </c>
      <c r="C351" s="254">
        <v>0</v>
      </c>
    </row>
    <row r="352" spans="1:3">
      <c r="A352" s="201" t="s">
        <v>1221</v>
      </c>
      <c r="B352" s="201" t="s">
        <v>1222</v>
      </c>
      <c r="C352" s="254">
        <v>0</v>
      </c>
    </row>
    <row r="353" spans="1:3">
      <c r="A353" s="203" t="s">
        <v>1223</v>
      </c>
      <c r="B353" s="203" t="s">
        <v>1224</v>
      </c>
      <c r="C353" s="254">
        <v>0</v>
      </c>
    </row>
    <row r="354" spans="1:3">
      <c r="A354" s="201" t="s">
        <v>1225</v>
      </c>
      <c r="B354" s="201" t="s">
        <v>1226</v>
      </c>
      <c r="C354" s="254">
        <v>0</v>
      </c>
    </row>
    <row r="355" spans="1:3">
      <c r="A355" s="203" t="s">
        <v>1227</v>
      </c>
      <c r="B355" s="203" t="s">
        <v>1228</v>
      </c>
      <c r="C355" s="254">
        <v>0</v>
      </c>
    </row>
    <row r="356" spans="1:3">
      <c r="A356" s="203" t="s">
        <v>1229</v>
      </c>
      <c r="B356" s="203" t="s">
        <v>1230</v>
      </c>
      <c r="C356" s="254">
        <v>0</v>
      </c>
    </row>
    <row r="357" spans="1:3">
      <c r="A357" s="201" t="s">
        <v>1231</v>
      </c>
      <c r="B357" s="201" t="s">
        <v>1232</v>
      </c>
      <c r="C357" s="254">
        <v>0</v>
      </c>
    </row>
    <row r="358" spans="1:3">
      <c r="A358" s="201" t="s">
        <v>1233</v>
      </c>
      <c r="B358" s="201" t="s">
        <v>1234</v>
      </c>
      <c r="C358" s="254">
        <v>0</v>
      </c>
    </row>
    <row r="359" spans="1:3">
      <c r="A359" s="203" t="s">
        <v>1235</v>
      </c>
      <c r="B359" s="203" t="s">
        <v>1236</v>
      </c>
      <c r="C359" s="254">
        <v>0</v>
      </c>
    </row>
    <row r="360" spans="1:3">
      <c r="A360" s="201" t="s">
        <v>1237</v>
      </c>
      <c r="B360" s="201" t="s">
        <v>1238</v>
      </c>
      <c r="C360" s="254">
        <v>0</v>
      </c>
    </row>
    <row r="361" spans="1:3">
      <c r="A361" s="203" t="s">
        <v>1239</v>
      </c>
      <c r="B361" s="203" t="s">
        <v>1240</v>
      </c>
      <c r="C361" s="254">
        <v>1459</v>
      </c>
    </row>
    <row r="362" spans="1:3">
      <c r="A362" s="203" t="s">
        <v>1241</v>
      </c>
      <c r="B362" s="203" t="s">
        <v>1242</v>
      </c>
      <c r="C362" s="254">
        <v>89</v>
      </c>
    </row>
    <row r="363" spans="1:3">
      <c r="A363" s="201" t="s">
        <v>1243</v>
      </c>
      <c r="B363" s="201" t="s">
        <v>1244</v>
      </c>
      <c r="C363" s="254">
        <v>89</v>
      </c>
    </row>
    <row r="364" spans="1:3">
      <c r="A364" s="203" t="s">
        <v>1245</v>
      </c>
      <c r="B364" s="203" t="s">
        <v>1246</v>
      </c>
      <c r="C364" s="254">
        <v>290</v>
      </c>
    </row>
    <row r="365" spans="1:3">
      <c r="A365" s="201" t="s">
        <v>1247</v>
      </c>
      <c r="B365" s="201" t="s">
        <v>578</v>
      </c>
      <c r="C365" s="254">
        <v>290</v>
      </c>
    </row>
    <row r="366" spans="1:3">
      <c r="A366" s="203" t="s">
        <v>1248</v>
      </c>
      <c r="B366" s="203" t="s">
        <v>1249</v>
      </c>
      <c r="C366" s="254">
        <v>1080</v>
      </c>
    </row>
    <row r="367" spans="1:3">
      <c r="A367" s="201" t="s">
        <v>1250</v>
      </c>
      <c r="B367" s="201" t="s">
        <v>1251</v>
      </c>
      <c r="C367" s="254">
        <v>0</v>
      </c>
    </row>
    <row r="368" spans="1:3">
      <c r="A368" s="201" t="s">
        <v>1252</v>
      </c>
      <c r="B368" s="201" t="s">
        <v>1253</v>
      </c>
      <c r="C368" s="254">
        <v>1080</v>
      </c>
    </row>
    <row r="369" spans="1:3">
      <c r="A369" s="201" t="s">
        <v>1254</v>
      </c>
      <c r="B369" s="201" t="s">
        <v>1255</v>
      </c>
      <c r="C369" s="254">
        <v>0</v>
      </c>
    </row>
    <row r="370" spans="1:3">
      <c r="A370" s="203" t="s">
        <v>1256</v>
      </c>
      <c r="B370" s="203" t="s">
        <v>1257</v>
      </c>
      <c r="C370" s="254">
        <v>0</v>
      </c>
    </row>
    <row r="371" spans="1:3">
      <c r="A371" s="201" t="s">
        <v>1258</v>
      </c>
      <c r="B371" s="201" t="s">
        <v>1259</v>
      </c>
      <c r="C371" s="254">
        <v>0</v>
      </c>
    </row>
    <row r="372" spans="1:3">
      <c r="A372" s="210">
        <v>227</v>
      </c>
      <c r="B372" s="201" t="s">
        <v>1260</v>
      </c>
      <c r="C372" s="254">
        <v>5800</v>
      </c>
    </row>
    <row r="373" spans="1:3">
      <c r="A373" s="211">
        <v>227</v>
      </c>
      <c r="B373" s="201" t="s">
        <v>1260</v>
      </c>
      <c r="C373" s="254">
        <v>5800</v>
      </c>
    </row>
    <row r="374" spans="1:3">
      <c r="A374" s="201">
        <v>227</v>
      </c>
      <c r="B374" s="201" t="s">
        <v>1260</v>
      </c>
      <c r="C374" s="254">
        <v>5800</v>
      </c>
    </row>
    <row r="375" spans="1:3">
      <c r="A375" s="203" t="s">
        <v>1261</v>
      </c>
      <c r="B375" s="203" t="s">
        <v>1262</v>
      </c>
      <c r="C375" s="254">
        <v>15000</v>
      </c>
    </row>
    <row r="376" spans="1:3">
      <c r="A376" s="203" t="s">
        <v>1263</v>
      </c>
      <c r="B376" s="203" t="s">
        <v>1264</v>
      </c>
      <c r="C376" s="254">
        <v>15000</v>
      </c>
    </row>
    <row r="377" spans="1:3">
      <c r="A377" s="201" t="s">
        <v>1265</v>
      </c>
      <c r="B377" s="201" t="s">
        <v>1266</v>
      </c>
      <c r="C377" s="254">
        <v>15000</v>
      </c>
    </row>
    <row r="378" spans="1:3">
      <c r="A378" s="203" t="s">
        <v>1267</v>
      </c>
      <c r="B378" s="203" t="s">
        <v>1268</v>
      </c>
      <c r="C378" s="254">
        <v>11767</v>
      </c>
    </row>
    <row r="379" spans="1:3">
      <c r="A379" s="203" t="s">
        <v>1269</v>
      </c>
      <c r="B379" s="203" t="s">
        <v>1270</v>
      </c>
      <c r="C379" s="254">
        <v>11767</v>
      </c>
    </row>
    <row r="380" spans="1:3">
      <c r="A380" s="201" t="s">
        <v>1271</v>
      </c>
      <c r="B380" s="201" t="s">
        <v>1272</v>
      </c>
      <c r="C380" s="254">
        <v>360</v>
      </c>
    </row>
    <row r="381" spans="1:3">
      <c r="A381" s="201" t="s">
        <v>1273</v>
      </c>
      <c r="B381" s="201" t="s">
        <v>1274</v>
      </c>
      <c r="C381" s="254">
        <v>11357</v>
      </c>
    </row>
    <row r="382" spans="1:3">
      <c r="A382" s="201" t="s">
        <v>1275</v>
      </c>
      <c r="B382" s="201" t="s">
        <v>1276</v>
      </c>
      <c r="C382" s="254">
        <v>50</v>
      </c>
    </row>
    <row r="383" spans="1:3">
      <c r="A383" s="203" t="s">
        <v>1277</v>
      </c>
      <c r="B383" s="203" t="s">
        <v>1278</v>
      </c>
      <c r="C383" s="254">
        <v>25</v>
      </c>
    </row>
    <row r="384" spans="1:3">
      <c r="A384" s="203" t="s">
        <v>1279</v>
      </c>
      <c r="B384" s="203" t="s">
        <v>1280</v>
      </c>
      <c r="C384" s="254">
        <v>25</v>
      </c>
    </row>
    <row r="385" spans="1:3">
      <c r="A385" s="201" t="s">
        <v>1281</v>
      </c>
      <c r="B385" s="201" t="s">
        <v>1282</v>
      </c>
      <c r="C385" s="254">
        <v>25</v>
      </c>
    </row>
    <row r="386" spans="1:3">
      <c r="A386" s="203" t="s">
        <v>1283</v>
      </c>
      <c r="B386" s="203" t="s">
        <v>1284</v>
      </c>
      <c r="C386" s="254">
        <v>101</v>
      </c>
    </row>
    <row r="387" spans="1:3">
      <c r="A387" s="203" t="s">
        <v>1285</v>
      </c>
      <c r="B387" s="203" t="s">
        <v>1286</v>
      </c>
      <c r="C387" s="254">
        <v>101</v>
      </c>
    </row>
    <row r="388" spans="1:3">
      <c r="A388" s="201" t="s">
        <v>1287</v>
      </c>
      <c r="B388" s="201" t="s">
        <v>1288</v>
      </c>
      <c r="C388" s="254">
        <v>1</v>
      </c>
    </row>
    <row r="389" spans="1:3">
      <c r="A389" s="201" t="s">
        <v>1289</v>
      </c>
      <c r="B389" s="201" t="s">
        <v>1290</v>
      </c>
      <c r="C389" s="254">
        <v>100</v>
      </c>
    </row>
    <row r="390" spans="1:3" s="214" customFormat="1">
      <c r="A390" s="263" t="s">
        <v>1291</v>
      </c>
      <c r="B390" s="263"/>
      <c r="C390" s="255">
        <v>363843</v>
      </c>
    </row>
  </sheetData>
  <autoFilter ref="A3:I390"/>
  <mergeCells count="2">
    <mergeCell ref="A1:C1"/>
    <mergeCell ref="A390:B390"/>
  </mergeCells>
  <phoneticPr fontId="2" type="noConversion"/>
  <printOptions horizontalCentered="1"/>
  <pageMargins left="0.118110236220472" right="0.118110236220472" top="0.70866141732283505" bottom="0.27559055118110198" header="0.31496062992126" footer="0.118110236220472"/>
  <pageSetup paperSize="9" pageOrder="overThenDown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391"/>
  <sheetViews>
    <sheetView showZeros="0" workbookViewId="0">
      <pane xSplit="4" ySplit="1" topLeftCell="E2" activePane="bottomRight" state="frozen"/>
      <selection pane="topRight"/>
      <selection pane="bottomLeft"/>
      <selection pane="bottomRight" activeCell="G16" sqref="G16"/>
    </sheetView>
  </sheetViews>
  <sheetFormatPr defaultColWidth="9" defaultRowHeight="14.25"/>
  <cols>
    <col min="1" max="1" width="10.75" style="167" customWidth="1"/>
    <col min="2" max="2" width="19.875" style="167" customWidth="1"/>
    <col min="3" max="3" width="12.125" style="167" customWidth="1"/>
    <col min="4" max="4" width="12.625" style="167" customWidth="1"/>
    <col min="5" max="5" width="10.75" style="167" customWidth="1"/>
    <col min="6" max="6" width="10.5" style="167" customWidth="1"/>
    <col min="7" max="7" width="10.75" style="167" customWidth="1"/>
    <col min="8" max="16384" width="9" style="167"/>
  </cols>
  <sheetData>
    <row r="1" spans="1:7" ht="27.75" customHeight="1">
      <c r="A1" s="261" t="s">
        <v>566</v>
      </c>
      <c r="B1" s="261"/>
      <c r="C1" s="261"/>
      <c r="D1" s="261"/>
      <c r="E1" s="261"/>
      <c r="F1" s="261"/>
      <c r="G1" s="261"/>
    </row>
    <row r="2" spans="1:7" ht="21" customHeight="1">
      <c r="A2" s="197" t="s">
        <v>1399</v>
      </c>
      <c r="B2" s="198"/>
      <c r="C2" s="198"/>
      <c r="D2" s="198"/>
      <c r="E2" s="198"/>
      <c r="F2" s="198"/>
      <c r="G2" s="199" t="s">
        <v>482</v>
      </c>
    </row>
    <row r="3" spans="1:7" ht="24" customHeight="1">
      <c r="A3" s="200" t="s">
        <v>567</v>
      </c>
      <c r="B3" s="200" t="s">
        <v>568</v>
      </c>
      <c r="C3" s="200" t="s">
        <v>70</v>
      </c>
      <c r="D3" s="262" t="s">
        <v>569</v>
      </c>
      <c r="E3" s="262"/>
      <c r="F3" s="262"/>
      <c r="G3" s="262" t="s">
        <v>570</v>
      </c>
    </row>
    <row r="4" spans="1:7" ht="24" customHeight="1">
      <c r="A4" s="201"/>
      <c r="B4" s="201"/>
      <c r="C4" s="201"/>
      <c r="D4" s="202" t="s">
        <v>105</v>
      </c>
      <c r="E4" s="202" t="s">
        <v>571</v>
      </c>
      <c r="F4" s="202" t="s">
        <v>572</v>
      </c>
      <c r="G4" s="262"/>
    </row>
    <row r="5" spans="1:7" ht="24" customHeight="1">
      <c r="A5" s="203" t="s">
        <v>573</v>
      </c>
      <c r="B5" s="203" t="s">
        <v>574</v>
      </c>
      <c r="C5" s="204">
        <f>71730.366632+5124.18-5800</f>
        <v>71054.546632000012</v>
      </c>
      <c r="D5" s="205">
        <f>31225.846632-4.8</f>
        <v>31221.046632000001</v>
      </c>
      <c r="E5" s="205">
        <f>24235.918632-4.8</f>
        <v>24231.118632000002</v>
      </c>
      <c r="F5" s="206">
        <v>6989.9279999999999</v>
      </c>
      <c r="G5" s="205">
        <f>40504.52+5128.98-5800</f>
        <v>39833.5</v>
      </c>
    </row>
    <row r="6" spans="1:7" ht="24" customHeight="1">
      <c r="A6" s="203" t="s">
        <v>575</v>
      </c>
      <c r="B6" s="203" t="s">
        <v>576</v>
      </c>
      <c r="C6" s="207">
        <v>2166.3437789999998</v>
      </c>
      <c r="D6" s="206">
        <v>1543.343779</v>
      </c>
      <c r="E6" s="206">
        <v>968.62377900000001</v>
      </c>
      <c r="F6" s="206">
        <v>574.72</v>
      </c>
      <c r="G6" s="206">
        <v>623</v>
      </c>
    </row>
    <row r="7" spans="1:7" ht="24" customHeight="1">
      <c r="A7" s="201" t="s">
        <v>577</v>
      </c>
      <c r="B7" s="201" t="s">
        <v>578</v>
      </c>
      <c r="C7" s="207">
        <v>1711.7512999999999</v>
      </c>
      <c r="D7" s="208">
        <v>1277.7512999999999</v>
      </c>
      <c r="E7" s="208">
        <v>795.19129999999996</v>
      </c>
      <c r="F7" s="208">
        <v>482.56</v>
      </c>
      <c r="G7" s="208">
        <v>434</v>
      </c>
    </row>
    <row r="8" spans="1:7" ht="24" customHeight="1">
      <c r="A8" s="201" t="s">
        <v>579</v>
      </c>
      <c r="B8" s="201" t="s">
        <v>580</v>
      </c>
      <c r="C8" s="207">
        <v>265.59247900000003</v>
      </c>
      <c r="D8" s="208">
        <v>265.59247900000003</v>
      </c>
      <c r="E8" s="208">
        <v>173.432479</v>
      </c>
      <c r="F8" s="208">
        <v>92.16</v>
      </c>
      <c r="G8" s="208"/>
    </row>
    <row r="9" spans="1:7" ht="24" customHeight="1">
      <c r="A9" s="201" t="s">
        <v>581</v>
      </c>
      <c r="B9" s="201" t="s">
        <v>582</v>
      </c>
      <c r="C9" s="207">
        <v>189</v>
      </c>
      <c r="D9" s="208"/>
      <c r="E9" s="208"/>
      <c r="F9" s="208"/>
      <c r="G9" s="208">
        <v>189</v>
      </c>
    </row>
    <row r="10" spans="1:7" ht="24" customHeight="1">
      <c r="A10" s="203" t="s">
        <v>583</v>
      </c>
      <c r="B10" s="203" t="s">
        <v>584</v>
      </c>
      <c r="C10" s="207">
        <v>197.17500000000001</v>
      </c>
      <c r="D10" s="206">
        <v>142.595</v>
      </c>
      <c r="E10" s="206">
        <v>91.215000000000003</v>
      </c>
      <c r="F10" s="206">
        <v>51.38</v>
      </c>
      <c r="G10" s="206">
        <v>54.58</v>
      </c>
    </row>
    <row r="11" spans="1:7" ht="24" customHeight="1">
      <c r="A11" s="201" t="s">
        <v>585</v>
      </c>
      <c r="B11" s="201" t="s">
        <v>578</v>
      </c>
      <c r="C11" s="207">
        <v>142.595</v>
      </c>
      <c r="D11" s="208">
        <v>142.595</v>
      </c>
      <c r="E11" s="208">
        <v>91.215000000000003</v>
      </c>
      <c r="F11" s="208">
        <v>51.38</v>
      </c>
      <c r="G11" s="208"/>
    </row>
    <row r="12" spans="1:7" ht="24" customHeight="1">
      <c r="A12" s="201" t="s">
        <v>586</v>
      </c>
      <c r="B12" s="201" t="s">
        <v>580</v>
      </c>
      <c r="C12" s="207">
        <v>54.58</v>
      </c>
      <c r="D12" s="208"/>
      <c r="E12" s="208"/>
      <c r="F12" s="208"/>
      <c r="G12" s="208">
        <v>54.58</v>
      </c>
    </row>
    <row r="13" spans="1:7" ht="24" customHeight="1">
      <c r="A13" s="203" t="s">
        <v>587</v>
      </c>
      <c r="B13" s="203" t="s">
        <v>588</v>
      </c>
      <c r="C13" s="204">
        <f>48283.353473+5124.18-5800</f>
        <v>47607.533473000003</v>
      </c>
      <c r="D13" s="205">
        <f>19434.753473-4.8</f>
        <v>19429.953473000001</v>
      </c>
      <c r="E13" s="205">
        <f>16290.133473-4.8</f>
        <v>16285.333473000001</v>
      </c>
      <c r="F13" s="206">
        <v>3144.62</v>
      </c>
      <c r="G13" s="205">
        <f>28848.6+5128.98-5800</f>
        <v>28177.58</v>
      </c>
    </row>
    <row r="14" spans="1:7" ht="24" customHeight="1">
      <c r="A14" s="201" t="s">
        <v>589</v>
      </c>
      <c r="B14" s="201" t="s">
        <v>578</v>
      </c>
      <c r="C14" s="207">
        <v>27893.205391</v>
      </c>
      <c r="D14" s="208">
        <v>18637.605391000001</v>
      </c>
      <c r="E14" s="208">
        <v>15687.093391</v>
      </c>
      <c r="F14" s="208">
        <v>2950.5120000000002</v>
      </c>
      <c r="G14" s="208">
        <v>9255.6</v>
      </c>
    </row>
    <row r="15" spans="1:7" ht="24" customHeight="1">
      <c r="A15" s="201" t="s">
        <v>590</v>
      </c>
      <c r="B15" s="201" t="s">
        <v>591</v>
      </c>
      <c r="C15" s="204">
        <f>229.6189-4.8</f>
        <v>224.81889999999999</v>
      </c>
      <c r="D15" s="209">
        <f>184.6189-4.8</f>
        <v>179.81889999999999</v>
      </c>
      <c r="E15" s="209">
        <f>153.3509-4.8</f>
        <v>148.55089999999998</v>
      </c>
      <c r="F15" s="208">
        <v>31.268000000000001</v>
      </c>
      <c r="G15" s="208">
        <v>45</v>
      </c>
    </row>
    <row r="16" spans="1:7" ht="24" customHeight="1">
      <c r="A16" s="201" t="s">
        <v>592</v>
      </c>
      <c r="B16" s="201" t="s">
        <v>580</v>
      </c>
      <c r="C16" s="207">
        <v>2388.5291820000002</v>
      </c>
      <c r="D16" s="208">
        <v>612.52918199999999</v>
      </c>
      <c r="E16" s="208">
        <v>449.68918200000002</v>
      </c>
      <c r="F16" s="208">
        <v>162.84</v>
      </c>
      <c r="G16" s="208">
        <v>1776</v>
      </c>
    </row>
    <row r="17" spans="1:7" ht="24" customHeight="1">
      <c r="A17" s="201" t="s">
        <v>593</v>
      </c>
      <c r="B17" s="201" t="s">
        <v>594</v>
      </c>
      <c r="C17" s="204">
        <f>17772+5128.98-5800</f>
        <v>17100.98</v>
      </c>
      <c r="D17" s="208"/>
      <c r="E17" s="208"/>
      <c r="F17" s="208"/>
      <c r="G17" s="209">
        <f>17772+5128.98-5800</f>
        <v>17100.98</v>
      </c>
    </row>
    <row r="18" spans="1:7" ht="24" customHeight="1">
      <c r="A18" s="203" t="s">
        <v>595</v>
      </c>
      <c r="B18" s="203" t="s">
        <v>596</v>
      </c>
      <c r="C18" s="207">
        <v>1005.329</v>
      </c>
      <c r="D18" s="206">
        <v>1003.869</v>
      </c>
      <c r="E18" s="206">
        <v>612.94100000000003</v>
      </c>
      <c r="F18" s="206">
        <v>390.928</v>
      </c>
      <c r="G18" s="206">
        <v>1.46</v>
      </c>
    </row>
    <row r="19" spans="1:7" ht="24" customHeight="1">
      <c r="A19" s="201" t="s">
        <v>597</v>
      </c>
      <c r="B19" s="201" t="s">
        <v>578</v>
      </c>
      <c r="C19" s="207">
        <v>1005.329</v>
      </c>
      <c r="D19" s="208">
        <v>1003.869</v>
      </c>
      <c r="E19" s="208">
        <v>612.94100000000003</v>
      </c>
      <c r="F19" s="208">
        <v>390.928</v>
      </c>
      <c r="G19" s="208">
        <v>1.46</v>
      </c>
    </row>
    <row r="20" spans="1:7" ht="24" customHeight="1">
      <c r="A20" s="203" t="s">
        <v>598</v>
      </c>
      <c r="B20" s="203" t="s">
        <v>599</v>
      </c>
      <c r="C20" s="207">
        <v>661.63679999999999</v>
      </c>
      <c r="D20" s="206">
        <v>518.63679999999999</v>
      </c>
      <c r="E20" s="206">
        <v>278.26080000000002</v>
      </c>
      <c r="F20" s="206">
        <v>240.376</v>
      </c>
      <c r="G20" s="206">
        <v>143</v>
      </c>
    </row>
    <row r="21" spans="1:7" ht="24" customHeight="1">
      <c r="A21" s="201" t="s">
        <v>600</v>
      </c>
      <c r="B21" s="201" t="s">
        <v>578</v>
      </c>
      <c r="C21" s="207">
        <v>661.63679999999999</v>
      </c>
      <c r="D21" s="208">
        <v>518.63679999999999</v>
      </c>
      <c r="E21" s="208">
        <v>278.26080000000002</v>
      </c>
      <c r="F21" s="208">
        <v>240.376</v>
      </c>
      <c r="G21" s="208">
        <v>143</v>
      </c>
    </row>
    <row r="22" spans="1:7" ht="24" customHeight="1">
      <c r="A22" s="203" t="s">
        <v>601</v>
      </c>
      <c r="B22" s="203" t="s">
        <v>602</v>
      </c>
      <c r="C22" s="207">
        <v>2278.5315999999998</v>
      </c>
      <c r="D22" s="206">
        <v>1436.5316</v>
      </c>
      <c r="E22" s="206">
        <v>976.12360000000001</v>
      </c>
      <c r="F22" s="206">
        <v>460.40800000000002</v>
      </c>
      <c r="G22" s="206">
        <v>842</v>
      </c>
    </row>
    <row r="23" spans="1:7" ht="24" customHeight="1">
      <c r="A23" s="201" t="s">
        <v>603</v>
      </c>
      <c r="B23" s="201" t="s">
        <v>578</v>
      </c>
      <c r="C23" s="207">
        <v>2278.5315999999998</v>
      </c>
      <c r="D23" s="208">
        <v>1436.5316</v>
      </c>
      <c r="E23" s="208">
        <v>976.12360000000001</v>
      </c>
      <c r="F23" s="208">
        <v>460.40800000000002</v>
      </c>
      <c r="G23" s="208">
        <v>842</v>
      </c>
    </row>
    <row r="24" spans="1:7" ht="24" customHeight="1">
      <c r="A24" s="203" t="s">
        <v>604</v>
      </c>
      <c r="B24" s="203" t="s">
        <v>605</v>
      </c>
      <c r="C24" s="207">
        <v>1546.0993000000001</v>
      </c>
      <c r="D24" s="206">
        <v>955.61929999999995</v>
      </c>
      <c r="E24" s="206">
        <v>621.53530000000001</v>
      </c>
      <c r="F24" s="206">
        <v>334.084</v>
      </c>
      <c r="G24" s="206">
        <v>590.48</v>
      </c>
    </row>
    <row r="25" spans="1:7" ht="24" customHeight="1">
      <c r="A25" s="201" t="s">
        <v>606</v>
      </c>
      <c r="B25" s="201" t="s">
        <v>578</v>
      </c>
      <c r="C25" s="207">
        <v>1546.0993000000001</v>
      </c>
      <c r="D25" s="208">
        <v>955.61929999999995</v>
      </c>
      <c r="E25" s="208">
        <v>621.53530000000001</v>
      </c>
      <c r="F25" s="208">
        <v>334.084</v>
      </c>
      <c r="G25" s="208">
        <v>590.48</v>
      </c>
    </row>
    <row r="26" spans="1:7" ht="24" customHeight="1">
      <c r="A26" s="203" t="s">
        <v>607</v>
      </c>
      <c r="B26" s="203" t="s">
        <v>608</v>
      </c>
      <c r="C26" s="207">
        <v>681.08119999999997</v>
      </c>
      <c r="D26" s="206">
        <v>394.08120000000002</v>
      </c>
      <c r="E26" s="206">
        <v>265.73719999999997</v>
      </c>
      <c r="F26" s="206">
        <v>128.34399999999999</v>
      </c>
      <c r="G26" s="206">
        <v>287</v>
      </c>
    </row>
    <row r="27" spans="1:7">
      <c r="A27" s="201" t="s">
        <v>609</v>
      </c>
      <c r="B27" s="201" t="s">
        <v>578</v>
      </c>
      <c r="C27" s="207">
        <v>681.08119999999997</v>
      </c>
      <c r="D27" s="208">
        <v>394.08120000000002</v>
      </c>
      <c r="E27" s="208">
        <v>265.73719999999997</v>
      </c>
      <c r="F27" s="208">
        <v>128.34399999999999</v>
      </c>
      <c r="G27" s="208">
        <v>287</v>
      </c>
    </row>
    <row r="28" spans="1:7">
      <c r="A28" s="203" t="s">
        <v>610</v>
      </c>
      <c r="B28" s="203" t="s">
        <v>611</v>
      </c>
      <c r="C28" s="207">
        <v>257.6336</v>
      </c>
      <c r="D28" s="206">
        <v>207.6336</v>
      </c>
      <c r="E28" s="206">
        <v>100.7296</v>
      </c>
      <c r="F28" s="206">
        <v>106.904</v>
      </c>
      <c r="G28" s="206">
        <v>50</v>
      </c>
    </row>
    <row r="29" spans="1:7">
      <c r="A29" s="201" t="s">
        <v>612</v>
      </c>
      <c r="B29" s="201" t="s">
        <v>578</v>
      </c>
      <c r="C29" s="207">
        <v>257.6336</v>
      </c>
      <c r="D29" s="208">
        <v>207.6336</v>
      </c>
      <c r="E29" s="208">
        <v>100.7296</v>
      </c>
      <c r="F29" s="208">
        <v>106.904</v>
      </c>
      <c r="G29" s="208">
        <v>50</v>
      </c>
    </row>
    <row r="30" spans="1:7">
      <c r="A30" s="203" t="s">
        <v>613</v>
      </c>
      <c r="B30" s="203" t="s">
        <v>614</v>
      </c>
      <c r="C30" s="207">
        <v>7379.7196599999997</v>
      </c>
      <c r="D30" s="206">
        <v>1571.8196600000001</v>
      </c>
      <c r="E30" s="206">
        <v>1218.37166</v>
      </c>
      <c r="F30" s="206">
        <v>353.44799999999998</v>
      </c>
      <c r="G30" s="206">
        <v>5807.9</v>
      </c>
    </row>
    <row r="31" spans="1:7">
      <c r="A31" s="201" t="s">
        <v>615</v>
      </c>
      <c r="B31" s="201" t="s">
        <v>578</v>
      </c>
      <c r="C31" s="207">
        <v>7077.8196600000001</v>
      </c>
      <c r="D31" s="208">
        <v>1571.8196600000001</v>
      </c>
      <c r="E31" s="208">
        <v>1218.37166</v>
      </c>
      <c r="F31" s="208">
        <v>353.44799999999998</v>
      </c>
      <c r="G31" s="208">
        <v>5506</v>
      </c>
    </row>
    <row r="32" spans="1:7">
      <c r="A32" s="201" t="s">
        <v>616</v>
      </c>
      <c r="B32" s="201" t="s">
        <v>617</v>
      </c>
      <c r="C32" s="207">
        <v>301.89999999999998</v>
      </c>
      <c r="D32" s="208"/>
      <c r="E32" s="208"/>
      <c r="F32" s="208"/>
      <c r="G32" s="208">
        <v>301.89999999999998</v>
      </c>
    </row>
    <row r="33" spans="1:7">
      <c r="A33" s="203" t="s">
        <v>618</v>
      </c>
      <c r="B33" s="203" t="s">
        <v>619</v>
      </c>
      <c r="C33" s="207">
        <v>356.08821999999998</v>
      </c>
      <c r="D33" s="206">
        <v>350.08821999999998</v>
      </c>
      <c r="E33" s="206">
        <v>257.76022</v>
      </c>
      <c r="F33" s="206">
        <v>92.328000000000003</v>
      </c>
      <c r="G33" s="206">
        <v>6</v>
      </c>
    </row>
    <row r="34" spans="1:7">
      <c r="A34" s="201" t="s">
        <v>620</v>
      </c>
      <c r="B34" s="201" t="s">
        <v>578</v>
      </c>
      <c r="C34" s="207">
        <v>356.08821999999998</v>
      </c>
      <c r="D34" s="208">
        <v>350.08821999999998</v>
      </c>
      <c r="E34" s="208">
        <v>257.76022</v>
      </c>
      <c r="F34" s="208">
        <v>92.328000000000003</v>
      </c>
      <c r="G34" s="208">
        <v>6</v>
      </c>
    </row>
    <row r="35" spans="1:7">
      <c r="A35" s="203" t="s">
        <v>621</v>
      </c>
      <c r="B35" s="203" t="s">
        <v>622</v>
      </c>
      <c r="C35" s="207">
        <v>65.346000000000004</v>
      </c>
      <c r="D35" s="206">
        <v>65.346000000000004</v>
      </c>
      <c r="E35" s="206">
        <v>33.466000000000001</v>
      </c>
      <c r="F35" s="206">
        <v>31.88</v>
      </c>
      <c r="G35" s="206"/>
    </row>
    <row r="36" spans="1:7">
      <c r="A36" s="201" t="s">
        <v>623</v>
      </c>
      <c r="B36" s="201" t="s">
        <v>580</v>
      </c>
      <c r="C36" s="207">
        <v>65.346000000000004</v>
      </c>
      <c r="D36" s="208">
        <v>65.346000000000004</v>
      </c>
      <c r="E36" s="208">
        <v>33.466000000000001</v>
      </c>
      <c r="F36" s="208">
        <v>31.88</v>
      </c>
      <c r="G36" s="208"/>
    </row>
    <row r="37" spans="1:7">
      <c r="A37" s="203" t="s">
        <v>624</v>
      </c>
      <c r="B37" s="203" t="s">
        <v>625</v>
      </c>
      <c r="C37" s="207">
        <v>149.8622</v>
      </c>
      <c r="D37" s="206">
        <v>137.8622</v>
      </c>
      <c r="E37" s="206">
        <v>60.714199999999998</v>
      </c>
      <c r="F37" s="206">
        <v>77.147999999999996</v>
      </c>
      <c r="G37" s="206">
        <v>12</v>
      </c>
    </row>
    <row r="38" spans="1:7">
      <c r="A38" s="201" t="s">
        <v>626</v>
      </c>
      <c r="B38" s="201" t="s">
        <v>578</v>
      </c>
      <c r="C38" s="207">
        <v>137.8622</v>
      </c>
      <c r="D38" s="208">
        <v>137.8622</v>
      </c>
      <c r="E38" s="208">
        <v>60.714199999999998</v>
      </c>
      <c r="F38" s="208">
        <v>77.147999999999996</v>
      </c>
      <c r="G38" s="208"/>
    </row>
    <row r="39" spans="1:7" ht="24">
      <c r="A39" s="201" t="s">
        <v>627</v>
      </c>
      <c r="B39" s="201" t="s">
        <v>628</v>
      </c>
      <c r="C39" s="207">
        <v>12</v>
      </c>
      <c r="D39" s="208"/>
      <c r="E39" s="208"/>
      <c r="F39" s="208"/>
      <c r="G39" s="208">
        <v>12</v>
      </c>
    </row>
    <row r="40" spans="1:7">
      <c r="A40" s="203" t="s">
        <v>629</v>
      </c>
      <c r="B40" s="203" t="s">
        <v>630</v>
      </c>
      <c r="C40" s="207">
        <v>513.24350000000004</v>
      </c>
      <c r="D40" s="206">
        <v>182.24350000000001</v>
      </c>
      <c r="E40" s="206">
        <v>141.12350000000001</v>
      </c>
      <c r="F40" s="206">
        <v>41.12</v>
      </c>
      <c r="G40" s="206">
        <v>331</v>
      </c>
    </row>
    <row r="41" spans="1:7">
      <c r="A41" s="201" t="s">
        <v>631</v>
      </c>
      <c r="B41" s="201" t="s">
        <v>578</v>
      </c>
      <c r="C41" s="207">
        <v>182.24350000000001</v>
      </c>
      <c r="D41" s="208">
        <v>182.24350000000001</v>
      </c>
      <c r="E41" s="208">
        <v>141.12350000000001</v>
      </c>
      <c r="F41" s="208">
        <v>41.12</v>
      </c>
      <c r="G41" s="208"/>
    </row>
    <row r="42" spans="1:7">
      <c r="A42" s="201" t="s">
        <v>632</v>
      </c>
      <c r="B42" s="201" t="s">
        <v>633</v>
      </c>
      <c r="C42" s="207">
        <v>9</v>
      </c>
      <c r="D42" s="208"/>
      <c r="E42" s="208"/>
      <c r="F42" s="208"/>
      <c r="G42" s="208">
        <v>9</v>
      </c>
    </row>
    <row r="43" spans="1:7">
      <c r="A43" s="201" t="s">
        <v>634</v>
      </c>
      <c r="B43" s="201" t="s">
        <v>635</v>
      </c>
      <c r="C43" s="207">
        <v>240</v>
      </c>
      <c r="D43" s="208"/>
      <c r="E43" s="208"/>
      <c r="F43" s="208"/>
      <c r="G43" s="208">
        <v>240</v>
      </c>
    </row>
    <row r="44" spans="1:7">
      <c r="A44" s="201" t="s">
        <v>636</v>
      </c>
      <c r="B44" s="201" t="s">
        <v>637</v>
      </c>
      <c r="C44" s="207">
        <v>14</v>
      </c>
      <c r="D44" s="208"/>
      <c r="E44" s="208"/>
      <c r="F44" s="208"/>
      <c r="G44" s="208">
        <v>14</v>
      </c>
    </row>
    <row r="45" spans="1:7">
      <c r="A45" s="201" t="s">
        <v>638</v>
      </c>
      <c r="B45" s="201" t="s">
        <v>639</v>
      </c>
      <c r="C45" s="207">
        <v>68</v>
      </c>
      <c r="D45" s="208"/>
      <c r="E45" s="208"/>
      <c r="F45" s="208"/>
      <c r="G45" s="208">
        <v>68</v>
      </c>
    </row>
    <row r="46" spans="1:7">
      <c r="A46" s="203" t="s">
        <v>640</v>
      </c>
      <c r="B46" s="203" t="s">
        <v>641</v>
      </c>
      <c r="C46" s="207">
        <v>720.20320000000004</v>
      </c>
      <c r="D46" s="206">
        <v>367.20319999999998</v>
      </c>
      <c r="E46" s="206">
        <v>186.4752</v>
      </c>
      <c r="F46" s="206">
        <v>180.72800000000001</v>
      </c>
      <c r="G46" s="206">
        <v>353</v>
      </c>
    </row>
    <row r="47" spans="1:7">
      <c r="A47" s="201" t="s">
        <v>642</v>
      </c>
      <c r="B47" s="201" t="s">
        <v>578</v>
      </c>
      <c r="C47" s="207">
        <v>378.20319999999998</v>
      </c>
      <c r="D47" s="208">
        <v>367.20319999999998</v>
      </c>
      <c r="E47" s="208">
        <v>186.4752</v>
      </c>
      <c r="F47" s="208">
        <v>180.72800000000001</v>
      </c>
      <c r="G47" s="208">
        <v>11</v>
      </c>
    </row>
    <row r="48" spans="1:7">
      <c r="A48" s="201" t="s">
        <v>643</v>
      </c>
      <c r="B48" s="201" t="s">
        <v>644</v>
      </c>
      <c r="C48" s="207">
        <v>342</v>
      </c>
      <c r="D48" s="208"/>
      <c r="E48" s="208"/>
      <c r="F48" s="208"/>
      <c r="G48" s="208">
        <v>342</v>
      </c>
    </row>
    <row r="49" spans="1:7">
      <c r="A49" s="203" t="s">
        <v>645</v>
      </c>
      <c r="B49" s="203" t="s">
        <v>646</v>
      </c>
      <c r="C49" s="207">
        <v>123.8918</v>
      </c>
      <c r="D49" s="206">
        <v>81.891800000000003</v>
      </c>
      <c r="E49" s="206">
        <v>46.2318</v>
      </c>
      <c r="F49" s="206">
        <v>35.659999999999997</v>
      </c>
      <c r="G49" s="206">
        <v>42</v>
      </c>
    </row>
    <row r="50" spans="1:7">
      <c r="A50" s="201" t="s">
        <v>647</v>
      </c>
      <c r="B50" s="201" t="s">
        <v>578</v>
      </c>
      <c r="C50" s="207">
        <v>123.8918</v>
      </c>
      <c r="D50" s="208">
        <v>81.891800000000003</v>
      </c>
      <c r="E50" s="208">
        <v>46.2318</v>
      </c>
      <c r="F50" s="208">
        <v>35.659999999999997</v>
      </c>
      <c r="G50" s="208">
        <v>42</v>
      </c>
    </row>
    <row r="51" spans="1:7">
      <c r="A51" s="203" t="s">
        <v>648</v>
      </c>
      <c r="B51" s="203" t="s">
        <v>649</v>
      </c>
      <c r="C51" s="207">
        <v>2245.1613000000002</v>
      </c>
      <c r="D51" s="206">
        <v>1625.6613</v>
      </c>
      <c r="E51" s="206">
        <v>1287.5933</v>
      </c>
      <c r="F51" s="206">
        <v>338.06799999999998</v>
      </c>
      <c r="G51" s="206">
        <v>619.5</v>
      </c>
    </row>
    <row r="52" spans="1:7">
      <c r="A52" s="201" t="s">
        <v>650</v>
      </c>
      <c r="B52" s="201" t="s">
        <v>578</v>
      </c>
      <c r="C52" s="207">
        <v>1715.6613</v>
      </c>
      <c r="D52" s="208">
        <v>1625.6613</v>
      </c>
      <c r="E52" s="208">
        <v>1287.5933</v>
      </c>
      <c r="F52" s="208">
        <v>338.06799999999998</v>
      </c>
      <c r="G52" s="208">
        <v>90</v>
      </c>
    </row>
    <row r="53" spans="1:7">
      <c r="A53" s="201" t="s">
        <v>651</v>
      </c>
      <c r="B53" s="201" t="s">
        <v>652</v>
      </c>
      <c r="C53" s="207">
        <v>20</v>
      </c>
      <c r="D53" s="208"/>
      <c r="E53" s="208"/>
      <c r="F53" s="208"/>
      <c r="G53" s="208">
        <v>20</v>
      </c>
    </row>
    <row r="54" spans="1:7">
      <c r="A54" s="201" t="s">
        <v>653</v>
      </c>
      <c r="B54" s="201" t="s">
        <v>654</v>
      </c>
      <c r="C54" s="207">
        <v>20</v>
      </c>
      <c r="D54" s="208"/>
      <c r="E54" s="208"/>
      <c r="F54" s="208"/>
      <c r="G54" s="208">
        <v>20</v>
      </c>
    </row>
    <row r="55" spans="1:7">
      <c r="A55" s="201" t="s">
        <v>655</v>
      </c>
      <c r="B55" s="201" t="s">
        <v>656</v>
      </c>
      <c r="C55" s="207">
        <v>43</v>
      </c>
      <c r="D55" s="208"/>
      <c r="E55" s="208"/>
      <c r="F55" s="208"/>
      <c r="G55" s="208">
        <v>43</v>
      </c>
    </row>
    <row r="56" spans="1:7">
      <c r="A56" s="201" t="s">
        <v>657</v>
      </c>
      <c r="B56" s="201" t="s">
        <v>658</v>
      </c>
      <c r="C56" s="207">
        <v>10</v>
      </c>
      <c r="D56" s="208"/>
      <c r="E56" s="208"/>
      <c r="F56" s="208"/>
      <c r="G56" s="208">
        <v>10</v>
      </c>
    </row>
    <row r="57" spans="1:7">
      <c r="A57" s="201" t="s">
        <v>659</v>
      </c>
      <c r="B57" s="201" t="s">
        <v>660</v>
      </c>
      <c r="C57" s="207">
        <v>3</v>
      </c>
      <c r="D57" s="208"/>
      <c r="E57" s="208"/>
      <c r="F57" s="208"/>
      <c r="G57" s="208">
        <v>3</v>
      </c>
    </row>
    <row r="58" spans="1:7">
      <c r="A58" s="201" t="s">
        <v>661</v>
      </c>
      <c r="B58" s="201" t="s">
        <v>662</v>
      </c>
      <c r="C58" s="207">
        <v>241</v>
      </c>
      <c r="D58" s="208"/>
      <c r="E58" s="208"/>
      <c r="F58" s="208"/>
      <c r="G58" s="208">
        <v>241</v>
      </c>
    </row>
    <row r="59" spans="1:7">
      <c r="A59" s="201" t="s">
        <v>663</v>
      </c>
      <c r="B59" s="201" t="s">
        <v>664</v>
      </c>
      <c r="C59" s="207">
        <v>192.5</v>
      </c>
      <c r="D59" s="208"/>
      <c r="E59" s="208"/>
      <c r="F59" s="208"/>
      <c r="G59" s="208">
        <v>192.5</v>
      </c>
    </row>
    <row r="60" spans="1:7">
      <c r="A60" s="203" t="s">
        <v>665</v>
      </c>
      <c r="B60" s="203" t="s">
        <v>666</v>
      </c>
      <c r="C60" s="207">
        <v>214.8117</v>
      </c>
      <c r="D60" s="206">
        <v>148.8117</v>
      </c>
      <c r="E60" s="206">
        <v>97.571700000000007</v>
      </c>
      <c r="F60" s="206">
        <v>51.24</v>
      </c>
      <c r="G60" s="206">
        <v>66</v>
      </c>
    </row>
    <row r="61" spans="1:7">
      <c r="A61" s="201" t="s">
        <v>667</v>
      </c>
      <c r="B61" s="201" t="s">
        <v>578</v>
      </c>
      <c r="C61" s="207">
        <v>214.8117</v>
      </c>
      <c r="D61" s="208">
        <v>148.8117</v>
      </c>
      <c r="E61" s="208">
        <v>97.571700000000007</v>
      </c>
      <c r="F61" s="208">
        <v>51.24</v>
      </c>
      <c r="G61" s="208">
        <v>66</v>
      </c>
    </row>
    <row r="62" spans="1:7">
      <c r="A62" s="203" t="s">
        <v>668</v>
      </c>
      <c r="B62" s="203" t="s">
        <v>669</v>
      </c>
      <c r="C62" s="207">
        <v>949.04459999999995</v>
      </c>
      <c r="D62" s="206">
        <v>345.0446</v>
      </c>
      <c r="E62" s="206">
        <v>230.2646</v>
      </c>
      <c r="F62" s="206">
        <v>114.78</v>
      </c>
      <c r="G62" s="206">
        <v>604</v>
      </c>
    </row>
    <row r="63" spans="1:7">
      <c r="A63" s="201" t="s">
        <v>670</v>
      </c>
      <c r="B63" s="201" t="s">
        <v>578</v>
      </c>
      <c r="C63" s="207">
        <v>415.0446</v>
      </c>
      <c r="D63" s="208">
        <v>345.0446</v>
      </c>
      <c r="E63" s="208">
        <v>230.2646</v>
      </c>
      <c r="F63" s="208">
        <v>114.78</v>
      </c>
      <c r="G63" s="208">
        <v>70</v>
      </c>
    </row>
    <row r="64" spans="1:7">
      <c r="A64" s="201" t="s">
        <v>671</v>
      </c>
      <c r="B64" s="201" t="s">
        <v>672</v>
      </c>
      <c r="C64" s="207">
        <v>534</v>
      </c>
      <c r="D64" s="208"/>
      <c r="E64" s="208"/>
      <c r="F64" s="208"/>
      <c r="G64" s="208">
        <v>534</v>
      </c>
    </row>
    <row r="65" spans="1:7">
      <c r="A65" s="203" t="s">
        <v>673</v>
      </c>
      <c r="B65" s="203" t="s">
        <v>674</v>
      </c>
      <c r="C65" s="207">
        <v>1024.8107</v>
      </c>
      <c r="D65" s="206">
        <v>712.8107</v>
      </c>
      <c r="E65" s="206">
        <v>471.04669999999999</v>
      </c>
      <c r="F65" s="206">
        <v>241.76400000000001</v>
      </c>
      <c r="G65" s="206">
        <v>312</v>
      </c>
    </row>
    <row r="66" spans="1:7">
      <c r="A66" s="201" t="s">
        <v>675</v>
      </c>
      <c r="B66" s="201" t="s">
        <v>578</v>
      </c>
      <c r="C66" s="207">
        <v>1024.8107</v>
      </c>
      <c r="D66" s="208">
        <v>712.8107</v>
      </c>
      <c r="E66" s="208">
        <v>471.04669999999999</v>
      </c>
      <c r="F66" s="208">
        <v>241.76400000000001</v>
      </c>
      <c r="G66" s="208">
        <v>312</v>
      </c>
    </row>
    <row r="67" spans="1:7">
      <c r="A67" s="203" t="s">
        <v>676</v>
      </c>
      <c r="B67" s="203" t="s">
        <v>677</v>
      </c>
      <c r="C67" s="207">
        <v>780</v>
      </c>
      <c r="D67" s="206"/>
      <c r="E67" s="206"/>
      <c r="F67" s="206"/>
      <c r="G67" s="206">
        <v>780</v>
      </c>
    </row>
    <row r="68" spans="1:7">
      <c r="A68" s="201" t="s">
        <v>678</v>
      </c>
      <c r="B68" s="201" t="s">
        <v>679</v>
      </c>
      <c r="C68" s="207">
        <v>780</v>
      </c>
      <c r="D68" s="208"/>
      <c r="E68" s="208"/>
      <c r="F68" s="208"/>
      <c r="G68" s="208">
        <v>780</v>
      </c>
    </row>
    <row r="69" spans="1:7">
      <c r="A69" s="203" t="s">
        <v>680</v>
      </c>
      <c r="B69" s="203" t="s">
        <v>681</v>
      </c>
      <c r="C69" s="207">
        <v>131</v>
      </c>
      <c r="D69" s="206"/>
      <c r="E69" s="206"/>
      <c r="F69" s="206"/>
      <c r="G69" s="206">
        <v>131</v>
      </c>
    </row>
    <row r="70" spans="1:7">
      <c r="A70" s="201" t="s">
        <v>682</v>
      </c>
      <c r="B70" s="201" t="s">
        <v>683</v>
      </c>
      <c r="C70" s="207">
        <v>131</v>
      </c>
      <c r="D70" s="208"/>
      <c r="E70" s="208"/>
      <c r="F70" s="208"/>
      <c r="G70" s="208">
        <v>131</v>
      </c>
    </row>
    <row r="71" spans="1:7">
      <c r="A71" s="203" t="s">
        <v>684</v>
      </c>
      <c r="B71" s="203" t="s">
        <v>685</v>
      </c>
      <c r="C71" s="207">
        <v>84387.148207999999</v>
      </c>
      <c r="D71" s="206">
        <v>20976.748208000001</v>
      </c>
      <c r="E71" s="206">
        <v>19355.392208000001</v>
      </c>
      <c r="F71" s="206">
        <v>1621.356</v>
      </c>
      <c r="G71" s="206">
        <v>63410.400000000001</v>
      </c>
    </row>
    <row r="72" spans="1:7">
      <c r="A72" s="203" t="s">
        <v>686</v>
      </c>
      <c r="B72" s="203" t="s">
        <v>687</v>
      </c>
      <c r="C72" s="207">
        <v>33610.481673000002</v>
      </c>
      <c r="D72" s="206">
        <v>11870.791673</v>
      </c>
      <c r="E72" s="206">
        <v>11870.791673</v>
      </c>
      <c r="F72" s="206"/>
      <c r="G72" s="206">
        <v>21739.69</v>
      </c>
    </row>
    <row r="73" spans="1:7" ht="24">
      <c r="A73" s="201" t="s">
        <v>688</v>
      </c>
      <c r="B73" s="201" t="s">
        <v>689</v>
      </c>
      <c r="C73" s="207">
        <v>18783.529005</v>
      </c>
      <c r="D73" s="208">
        <v>11783.529005</v>
      </c>
      <c r="E73" s="208">
        <v>11783.529005</v>
      </c>
      <c r="F73" s="208"/>
      <c r="G73" s="208">
        <v>7000</v>
      </c>
    </row>
    <row r="74" spans="1:7">
      <c r="A74" s="201" t="s">
        <v>690</v>
      </c>
      <c r="B74" s="201" t="s">
        <v>691</v>
      </c>
      <c r="C74" s="207">
        <v>139.11704</v>
      </c>
      <c r="D74" s="208">
        <v>4.4270399999999999</v>
      </c>
      <c r="E74" s="208">
        <v>4.4270399999999999</v>
      </c>
      <c r="F74" s="208"/>
      <c r="G74" s="208">
        <v>134.69</v>
      </c>
    </row>
    <row r="75" spans="1:7" ht="24">
      <c r="A75" s="201" t="s">
        <v>692</v>
      </c>
      <c r="B75" s="201" t="s">
        <v>693</v>
      </c>
      <c r="C75" s="207">
        <v>1582.835628</v>
      </c>
      <c r="D75" s="208">
        <v>82.835628</v>
      </c>
      <c r="E75" s="208">
        <v>82.835628</v>
      </c>
      <c r="F75" s="208"/>
      <c r="G75" s="208">
        <v>1500</v>
      </c>
    </row>
    <row r="76" spans="1:7" ht="24">
      <c r="A76" s="201" t="s">
        <v>694</v>
      </c>
      <c r="B76" s="201" t="s">
        <v>695</v>
      </c>
      <c r="C76" s="207">
        <v>7560</v>
      </c>
      <c r="D76" s="208"/>
      <c r="E76" s="208"/>
      <c r="F76" s="208"/>
      <c r="G76" s="208">
        <v>7560</v>
      </c>
    </row>
    <row r="77" spans="1:7" ht="24">
      <c r="A77" s="201" t="s">
        <v>696</v>
      </c>
      <c r="B77" s="201" t="s">
        <v>697</v>
      </c>
      <c r="C77" s="207">
        <v>5545</v>
      </c>
      <c r="D77" s="208"/>
      <c r="E77" s="208"/>
      <c r="F77" s="208"/>
      <c r="G77" s="208">
        <v>5545</v>
      </c>
    </row>
    <row r="78" spans="1:7" ht="24">
      <c r="A78" s="203" t="s">
        <v>698</v>
      </c>
      <c r="B78" s="203" t="s">
        <v>699</v>
      </c>
      <c r="C78" s="207">
        <v>1019.798435</v>
      </c>
      <c r="D78" s="206">
        <v>809.79843500000004</v>
      </c>
      <c r="E78" s="206">
        <v>809.79843500000004</v>
      </c>
      <c r="F78" s="206"/>
      <c r="G78" s="206">
        <v>210</v>
      </c>
    </row>
    <row r="79" spans="1:7" ht="24">
      <c r="A79" s="201" t="s">
        <v>700</v>
      </c>
      <c r="B79" s="201" t="s">
        <v>701</v>
      </c>
      <c r="C79" s="207">
        <v>524.25242700000001</v>
      </c>
      <c r="D79" s="208">
        <v>464.25242700000001</v>
      </c>
      <c r="E79" s="208">
        <v>464.25242700000001</v>
      </c>
      <c r="F79" s="208"/>
      <c r="G79" s="208">
        <v>60</v>
      </c>
    </row>
    <row r="80" spans="1:7" ht="24">
      <c r="A80" s="201" t="s">
        <v>702</v>
      </c>
      <c r="B80" s="201" t="s">
        <v>703</v>
      </c>
      <c r="C80" s="207">
        <v>395.54600799999997</v>
      </c>
      <c r="D80" s="208">
        <v>345.54600799999997</v>
      </c>
      <c r="E80" s="208">
        <v>345.54600799999997</v>
      </c>
      <c r="F80" s="208"/>
      <c r="G80" s="208">
        <v>50</v>
      </c>
    </row>
    <row r="81" spans="1:7" ht="24">
      <c r="A81" s="201" t="s">
        <v>704</v>
      </c>
      <c r="B81" s="201" t="s">
        <v>705</v>
      </c>
      <c r="C81" s="207">
        <v>100</v>
      </c>
      <c r="D81" s="208"/>
      <c r="E81" s="208"/>
      <c r="F81" s="208"/>
      <c r="G81" s="208">
        <v>100</v>
      </c>
    </row>
    <row r="82" spans="1:7" ht="24">
      <c r="A82" s="203" t="s">
        <v>706</v>
      </c>
      <c r="B82" s="203" t="s">
        <v>707</v>
      </c>
      <c r="C82" s="207">
        <v>3193.7064</v>
      </c>
      <c r="D82" s="206">
        <v>2341.4063999999998</v>
      </c>
      <c r="E82" s="206">
        <v>1385.1543999999999</v>
      </c>
      <c r="F82" s="206">
        <v>956.25199999999995</v>
      </c>
      <c r="G82" s="206">
        <v>852.3</v>
      </c>
    </row>
    <row r="83" spans="1:7">
      <c r="A83" s="201" t="s">
        <v>708</v>
      </c>
      <c r="B83" s="201" t="s">
        <v>578</v>
      </c>
      <c r="C83" s="207">
        <v>1879.4866999999999</v>
      </c>
      <c r="D83" s="208">
        <v>1858.6867</v>
      </c>
      <c r="E83" s="208">
        <v>1037.6947</v>
      </c>
      <c r="F83" s="208">
        <v>820.99199999999996</v>
      </c>
      <c r="G83" s="208">
        <v>20.8</v>
      </c>
    </row>
    <row r="84" spans="1:7" ht="24">
      <c r="A84" s="201" t="s">
        <v>709</v>
      </c>
      <c r="B84" s="201" t="s">
        <v>710</v>
      </c>
      <c r="C84" s="207">
        <v>1060.3222000000001</v>
      </c>
      <c r="D84" s="208">
        <v>228.82220000000001</v>
      </c>
      <c r="E84" s="208">
        <v>228.82220000000001</v>
      </c>
      <c r="F84" s="208"/>
      <c r="G84" s="208">
        <v>831.5</v>
      </c>
    </row>
    <row r="85" spans="1:7">
      <c r="A85" s="201" t="s">
        <v>711</v>
      </c>
      <c r="B85" s="201" t="s">
        <v>712</v>
      </c>
      <c r="C85" s="207">
        <v>84.784000000000006</v>
      </c>
      <c r="D85" s="208">
        <v>84.784000000000006</v>
      </c>
      <c r="E85" s="208">
        <v>40.124000000000002</v>
      </c>
      <c r="F85" s="208">
        <v>44.66</v>
      </c>
      <c r="G85" s="208"/>
    </row>
    <row r="86" spans="1:7">
      <c r="A86" s="201" t="s">
        <v>713</v>
      </c>
      <c r="B86" s="201" t="s">
        <v>714</v>
      </c>
      <c r="C86" s="207">
        <v>169.11349999999999</v>
      </c>
      <c r="D86" s="208">
        <v>169.11349999999999</v>
      </c>
      <c r="E86" s="208">
        <v>78.513499999999993</v>
      </c>
      <c r="F86" s="208">
        <v>90.6</v>
      </c>
      <c r="G86" s="208"/>
    </row>
    <row r="87" spans="1:7">
      <c r="A87" s="203" t="s">
        <v>715</v>
      </c>
      <c r="B87" s="203" t="s">
        <v>716</v>
      </c>
      <c r="C87" s="207">
        <v>973.5172</v>
      </c>
      <c r="D87" s="206">
        <v>844.5172</v>
      </c>
      <c r="E87" s="206">
        <v>497.74119999999999</v>
      </c>
      <c r="F87" s="206">
        <v>346.77600000000001</v>
      </c>
      <c r="G87" s="206">
        <v>129</v>
      </c>
    </row>
    <row r="88" spans="1:7">
      <c r="A88" s="201" t="s">
        <v>717</v>
      </c>
      <c r="B88" s="201" t="s">
        <v>578</v>
      </c>
      <c r="C88" s="207">
        <v>917.5172</v>
      </c>
      <c r="D88" s="208">
        <v>844.5172</v>
      </c>
      <c r="E88" s="208">
        <v>497.74119999999999</v>
      </c>
      <c r="F88" s="208">
        <v>346.77600000000001</v>
      </c>
      <c r="G88" s="208">
        <v>73</v>
      </c>
    </row>
    <row r="89" spans="1:7">
      <c r="A89" s="201" t="s">
        <v>718</v>
      </c>
      <c r="B89" s="201" t="s">
        <v>719</v>
      </c>
      <c r="C89" s="207">
        <v>56</v>
      </c>
      <c r="D89" s="208"/>
      <c r="E89" s="208"/>
      <c r="F89" s="208"/>
      <c r="G89" s="208">
        <v>56</v>
      </c>
    </row>
    <row r="90" spans="1:7">
      <c r="A90" s="203" t="s">
        <v>720</v>
      </c>
      <c r="B90" s="203" t="s">
        <v>721</v>
      </c>
      <c r="C90" s="207">
        <v>227.45</v>
      </c>
      <c r="D90" s="206">
        <v>167.45</v>
      </c>
      <c r="E90" s="206">
        <v>167.45</v>
      </c>
      <c r="F90" s="206"/>
      <c r="G90" s="206">
        <v>60</v>
      </c>
    </row>
    <row r="91" spans="1:7" ht="24">
      <c r="A91" s="201" t="s">
        <v>722</v>
      </c>
      <c r="B91" s="201" t="s">
        <v>723</v>
      </c>
      <c r="C91" s="207">
        <v>227.45</v>
      </c>
      <c r="D91" s="208">
        <v>167.45</v>
      </c>
      <c r="E91" s="208">
        <v>167.45</v>
      </c>
      <c r="F91" s="208"/>
      <c r="G91" s="208">
        <v>60</v>
      </c>
    </row>
    <row r="92" spans="1:7" ht="24">
      <c r="A92" s="203" t="s">
        <v>724</v>
      </c>
      <c r="B92" s="203" t="s">
        <v>725</v>
      </c>
      <c r="C92" s="207">
        <v>7342.3</v>
      </c>
      <c r="D92" s="206">
        <v>1277.26</v>
      </c>
      <c r="E92" s="206">
        <v>1277.26</v>
      </c>
      <c r="F92" s="206"/>
      <c r="G92" s="206">
        <v>6065.04</v>
      </c>
    </row>
    <row r="93" spans="1:7" ht="24">
      <c r="A93" s="201" t="s">
        <v>726</v>
      </c>
      <c r="B93" s="201" t="s">
        <v>727</v>
      </c>
      <c r="C93" s="207">
        <v>7342.3</v>
      </c>
      <c r="D93" s="208">
        <v>1277.26</v>
      </c>
      <c r="E93" s="208">
        <v>1277.26</v>
      </c>
      <c r="F93" s="208"/>
      <c r="G93" s="208">
        <v>6065.04</v>
      </c>
    </row>
    <row r="94" spans="1:7">
      <c r="A94" s="203" t="s">
        <v>728</v>
      </c>
      <c r="B94" s="203" t="s">
        <v>729</v>
      </c>
      <c r="C94" s="207">
        <v>232.0093</v>
      </c>
      <c r="D94" s="206">
        <v>187.0093</v>
      </c>
      <c r="E94" s="206">
        <v>129.3613</v>
      </c>
      <c r="F94" s="206">
        <v>57.648000000000003</v>
      </c>
      <c r="G94" s="206">
        <v>45</v>
      </c>
    </row>
    <row r="95" spans="1:7">
      <c r="A95" s="201" t="s">
        <v>730</v>
      </c>
      <c r="B95" s="201" t="s">
        <v>578</v>
      </c>
      <c r="C95" s="207">
        <v>217.0093</v>
      </c>
      <c r="D95" s="208">
        <v>187.0093</v>
      </c>
      <c r="E95" s="208">
        <v>129.3613</v>
      </c>
      <c r="F95" s="208">
        <v>57.648000000000003</v>
      </c>
      <c r="G95" s="208">
        <v>30</v>
      </c>
    </row>
    <row r="96" spans="1:7">
      <c r="A96" s="201" t="s">
        <v>731</v>
      </c>
      <c r="B96" s="201" t="s">
        <v>732</v>
      </c>
      <c r="C96" s="207">
        <v>15</v>
      </c>
      <c r="D96" s="208"/>
      <c r="E96" s="208"/>
      <c r="F96" s="208"/>
      <c r="G96" s="208">
        <v>15</v>
      </c>
    </row>
    <row r="97" spans="1:7">
      <c r="A97" s="203" t="s">
        <v>733</v>
      </c>
      <c r="B97" s="203" t="s">
        <v>734</v>
      </c>
      <c r="C97" s="207">
        <v>1070.0057999999999</v>
      </c>
      <c r="D97" s="206">
        <v>119.7458</v>
      </c>
      <c r="E97" s="206">
        <v>70.885800000000003</v>
      </c>
      <c r="F97" s="206">
        <v>48.86</v>
      </c>
      <c r="G97" s="206">
        <v>950.26</v>
      </c>
    </row>
    <row r="98" spans="1:7">
      <c r="A98" s="201" t="s">
        <v>735</v>
      </c>
      <c r="B98" s="201" t="s">
        <v>578</v>
      </c>
      <c r="C98" s="207">
        <v>119.7458</v>
      </c>
      <c r="D98" s="208">
        <v>119.7458</v>
      </c>
      <c r="E98" s="208">
        <v>70.885800000000003</v>
      </c>
      <c r="F98" s="208">
        <v>48.86</v>
      </c>
      <c r="G98" s="208"/>
    </row>
    <row r="99" spans="1:7">
      <c r="A99" s="201" t="s">
        <v>736</v>
      </c>
      <c r="B99" s="201" t="s">
        <v>737</v>
      </c>
      <c r="C99" s="207">
        <v>456.7</v>
      </c>
      <c r="D99" s="208"/>
      <c r="E99" s="208"/>
      <c r="F99" s="208"/>
      <c r="G99" s="208">
        <v>456.7</v>
      </c>
    </row>
    <row r="100" spans="1:7">
      <c r="A100" s="201" t="s">
        <v>738</v>
      </c>
      <c r="B100" s="201" t="s">
        <v>739</v>
      </c>
      <c r="C100" s="207">
        <v>5.2</v>
      </c>
      <c r="D100" s="208"/>
      <c r="E100" s="208"/>
      <c r="F100" s="208"/>
      <c r="G100" s="208">
        <v>5.2</v>
      </c>
    </row>
    <row r="101" spans="1:7">
      <c r="A101" s="201" t="s">
        <v>740</v>
      </c>
      <c r="B101" s="201" t="s">
        <v>741</v>
      </c>
      <c r="C101" s="207">
        <v>488.36</v>
      </c>
      <c r="D101" s="208"/>
      <c r="E101" s="208"/>
      <c r="F101" s="208"/>
      <c r="G101" s="208">
        <v>488.36</v>
      </c>
    </row>
    <row r="102" spans="1:7">
      <c r="A102" s="203" t="s">
        <v>742</v>
      </c>
      <c r="B102" s="203" t="s">
        <v>743</v>
      </c>
      <c r="C102" s="207">
        <v>3425.7694000000001</v>
      </c>
      <c r="D102" s="206">
        <v>3358.7694000000001</v>
      </c>
      <c r="E102" s="206">
        <v>3146.9494</v>
      </c>
      <c r="F102" s="206">
        <v>211.82</v>
      </c>
      <c r="G102" s="206">
        <v>67</v>
      </c>
    </row>
    <row r="103" spans="1:7">
      <c r="A103" s="201" t="s">
        <v>744</v>
      </c>
      <c r="B103" s="201" t="s">
        <v>578</v>
      </c>
      <c r="C103" s="207">
        <v>3358.7694000000001</v>
      </c>
      <c r="D103" s="208">
        <v>3358.7694000000001</v>
      </c>
      <c r="E103" s="208">
        <v>3146.9494</v>
      </c>
      <c r="F103" s="208">
        <v>211.82</v>
      </c>
      <c r="G103" s="208"/>
    </row>
    <row r="104" spans="1:7" ht="24">
      <c r="A104" s="201" t="s">
        <v>745</v>
      </c>
      <c r="B104" s="201" t="s">
        <v>746</v>
      </c>
      <c r="C104" s="207">
        <v>67</v>
      </c>
      <c r="D104" s="208"/>
      <c r="E104" s="208"/>
      <c r="F104" s="208"/>
      <c r="G104" s="208">
        <v>67</v>
      </c>
    </row>
    <row r="105" spans="1:7">
      <c r="A105" s="203" t="s">
        <v>747</v>
      </c>
      <c r="B105" s="203" t="s">
        <v>748</v>
      </c>
      <c r="C105" s="207">
        <v>1935</v>
      </c>
      <c r="D105" s="206"/>
      <c r="E105" s="206"/>
      <c r="F105" s="206"/>
      <c r="G105" s="206">
        <v>1935</v>
      </c>
    </row>
    <row r="106" spans="1:7">
      <c r="A106" s="201" t="s">
        <v>749</v>
      </c>
      <c r="B106" s="201" t="s">
        <v>750</v>
      </c>
      <c r="C106" s="207">
        <v>1935</v>
      </c>
      <c r="D106" s="208"/>
      <c r="E106" s="208"/>
      <c r="F106" s="208"/>
      <c r="G106" s="208">
        <v>1935</v>
      </c>
    </row>
    <row r="107" spans="1:7">
      <c r="A107" s="203" t="s">
        <v>751</v>
      </c>
      <c r="B107" s="203" t="s">
        <v>752</v>
      </c>
      <c r="C107" s="207">
        <v>301.27</v>
      </c>
      <c r="D107" s="206"/>
      <c r="E107" s="206"/>
      <c r="F107" s="206"/>
      <c r="G107" s="206">
        <v>301.27</v>
      </c>
    </row>
    <row r="108" spans="1:7">
      <c r="A108" s="201" t="s">
        <v>753</v>
      </c>
      <c r="B108" s="201" t="s">
        <v>754</v>
      </c>
      <c r="C108" s="207">
        <v>170</v>
      </c>
      <c r="D108" s="208"/>
      <c r="E108" s="208"/>
      <c r="F108" s="208"/>
      <c r="G108" s="208">
        <v>170</v>
      </c>
    </row>
    <row r="109" spans="1:7">
      <c r="A109" s="201" t="s">
        <v>755</v>
      </c>
      <c r="B109" s="201" t="s">
        <v>756</v>
      </c>
      <c r="C109" s="207">
        <v>131.27000000000001</v>
      </c>
      <c r="D109" s="208"/>
      <c r="E109" s="208"/>
      <c r="F109" s="208"/>
      <c r="G109" s="208">
        <v>131.27000000000001</v>
      </c>
    </row>
    <row r="110" spans="1:7">
      <c r="A110" s="203" t="s">
        <v>757</v>
      </c>
      <c r="B110" s="203" t="s">
        <v>758</v>
      </c>
      <c r="C110" s="207">
        <v>10659.4</v>
      </c>
      <c r="D110" s="206"/>
      <c r="E110" s="206"/>
      <c r="F110" s="206"/>
      <c r="G110" s="206">
        <v>10659.4</v>
      </c>
    </row>
    <row r="111" spans="1:7">
      <c r="A111" s="201" t="s">
        <v>759</v>
      </c>
      <c r="B111" s="201" t="s">
        <v>760</v>
      </c>
      <c r="C111" s="207">
        <v>10659.4</v>
      </c>
      <c r="D111" s="208"/>
      <c r="E111" s="208"/>
      <c r="F111" s="208"/>
      <c r="G111" s="208">
        <v>10659.4</v>
      </c>
    </row>
    <row r="112" spans="1:7">
      <c r="A112" s="203" t="s">
        <v>761</v>
      </c>
      <c r="B112" s="203" t="s">
        <v>762</v>
      </c>
      <c r="C112" s="207">
        <v>1632.16</v>
      </c>
      <c r="D112" s="206"/>
      <c r="E112" s="206"/>
      <c r="F112" s="206"/>
      <c r="G112" s="206">
        <v>1632.16</v>
      </c>
    </row>
    <row r="113" spans="1:7">
      <c r="A113" s="201" t="s">
        <v>763</v>
      </c>
      <c r="B113" s="201" t="s">
        <v>764</v>
      </c>
      <c r="C113" s="207">
        <v>440.1</v>
      </c>
      <c r="D113" s="208"/>
      <c r="E113" s="208"/>
      <c r="F113" s="208"/>
      <c r="G113" s="208">
        <v>440.1</v>
      </c>
    </row>
    <row r="114" spans="1:7">
      <c r="A114" s="201" t="s">
        <v>765</v>
      </c>
      <c r="B114" s="201" t="s">
        <v>766</v>
      </c>
      <c r="C114" s="207">
        <v>392.06</v>
      </c>
      <c r="D114" s="208"/>
      <c r="E114" s="208"/>
      <c r="F114" s="208"/>
      <c r="G114" s="208">
        <v>392.06</v>
      </c>
    </row>
    <row r="115" spans="1:7">
      <c r="A115" s="201" t="s">
        <v>767</v>
      </c>
      <c r="B115" s="201" t="s">
        <v>768</v>
      </c>
      <c r="C115" s="207">
        <v>800</v>
      </c>
      <c r="D115" s="208"/>
      <c r="E115" s="208"/>
      <c r="F115" s="208"/>
      <c r="G115" s="208">
        <v>800</v>
      </c>
    </row>
    <row r="116" spans="1:7">
      <c r="A116" s="203" t="s">
        <v>769</v>
      </c>
      <c r="B116" s="203" t="s">
        <v>770</v>
      </c>
      <c r="C116" s="207">
        <v>509.98</v>
      </c>
      <c r="D116" s="206"/>
      <c r="E116" s="206"/>
      <c r="F116" s="206"/>
      <c r="G116" s="206">
        <v>509.98</v>
      </c>
    </row>
    <row r="117" spans="1:7">
      <c r="A117" s="201" t="s">
        <v>771</v>
      </c>
      <c r="B117" s="201" t="s">
        <v>772</v>
      </c>
      <c r="C117" s="207">
        <v>52.2</v>
      </c>
      <c r="D117" s="208"/>
      <c r="E117" s="208"/>
      <c r="F117" s="208"/>
      <c r="G117" s="208">
        <v>52.2</v>
      </c>
    </row>
    <row r="118" spans="1:7">
      <c r="A118" s="201" t="s">
        <v>773</v>
      </c>
      <c r="B118" s="201" t="s">
        <v>774</v>
      </c>
      <c r="C118" s="207">
        <v>199</v>
      </c>
      <c r="D118" s="208"/>
      <c r="E118" s="208"/>
      <c r="F118" s="208"/>
      <c r="G118" s="208">
        <v>199</v>
      </c>
    </row>
    <row r="119" spans="1:7">
      <c r="A119" s="201" t="s">
        <v>775</v>
      </c>
      <c r="B119" s="201" t="s">
        <v>776</v>
      </c>
      <c r="C119" s="207">
        <v>258.77999999999997</v>
      </c>
      <c r="D119" s="208"/>
      <c r="E119" s="208"/>
      <c r="F119" s="208"/>
      <c r="G119" s="208">
        <v>258.77999999999997</v>
      </c>
    </row>
    <row r="120" spans="1:7" ht="24">
      <c r="A120" s="203" t="s">
        <v>777</v>
      </c>
      <c r="B120" s="203" t="s">
        <v>778</v>
      </c>
      <c r="C120" s="207">
        <v>18244.3</v>
      </c>
      <c r="D120" s="206"/>
      <c r="E120" s="206"/>
      <c r="F120" s="206"/>
      <c r="G120" s="206">
        <v>18244.3</v>
      </c>
    </row>
    <row r="121" spans="1:7" ht="24">
      <c r="A121" s="201" t="s">
        <v>779</v>
      </c>
      <c r="B121" s="201" t="s">
        <v>780</v>
      </c>
      <c r="C121" s="207">
        <v>18244.3</v>
      </c>
      <c r="D121" s="208"/>
      <c r="E121" s="208"/>
      <c r="F121" s="208"/>
      <c r="G121" s="208">
        <v>18244.3</v>
      </c>
    </row>
    <row r="122" spans="1:7" ht="24">
      <c r="A122" s="203" t="s">
        <v>781</v>
      </c>
      <c r="B122" s="203" t="s">
        <v>782</v>
      </c>
      <c r="C122" s="207">
        <v>10</v>
      </c>
      <c r="D122" s="206"/>
      <c r="E122" s="206"/>
      <c r="F122" s="206"/>
      <c r="G122" s="206">
        <v>10</v>
      </c>
    </row>
    <row r="123" spans="1:7" ht="24">
      <c r="A123" s="201" t="s">
        <v>783</v>
      </c>
      <c r="B123" s="201" t="s">
        <v>784</v>
      </c>
      <c r="C123" s="207">
        <v>10</v>
      </c>
      <c r="D123" s="208"/>
      <c r="E123" s="208"/>
      <c r="F123" s="208"/>
      <c r="G123" s="208">
        <v>10</v>
      </c>
    </row>
    <row r="124" spans="1:7">
      <c r="A124" s="203" t="s">
        <v>785</v>
      </c>
      <c r="B124" s="203" t="s">
        <v>786</v>
      </c>
      <c r="C124" s="207">
        <v>73542.221892999994</v>
      </c>
      <c r="D124" s="206">
        <v>12223.151893</v>
      </c>
      <c r="E124" s="206">
        <v>11074.171893000001</v>
      </c>
      <c r="F124" s="206">
        <v>1148.98</v>
      </c>
      <c r="G124" s="206">
        <v>61319.07</v>
      </c>
    </row>
    <row r="125" spans="1:7">
      <c r="A125" s="203" t="s">
        <v>787</v>
      </c>
      <c r="B125" s="203" t="s">
        <v>788</v>
      </c>
      <c r="C125" s="207">
        <v>6093.1682110000002</v>
      </c>
      <c r="D125" s="206">
        <v>5393.1682110000002</v>
      </c>
      <c r="E125" s="206">
        <v>5389.2682109999996</v>
      </c>
      <c r="F125" s="206">
        <v>3.9</v>
      </c>
      <c r="G125" s="206">
        <v>700</v>
      </c>
    </row>
    <row r="126" spans="1:7">
      <c r="A126" s="201" t="s">
        <v>789</v>
      </c>
      <c r="B126" s="201" t="s">
        <v>790</v>
      </c>
      <c r="C126" s="207">
        <v>2637.2084589999999</v>
      </c>
      <c r="D126" s="208">
        <v>1987.2084589999999</v>
      </c>
      <c r="E126" s="208">
        <v>1984.2084589999999</v>
      </c>
      <c r="F126" s="208">
        <v>3</v>
      </c>
      <c r="G126" s="208">
        <v>650</v>
      </c>
    </row>
    <row r="127" spans="1:7">
      <c r="A127" s="201" t="s">
        <v>791</v>
      </c>
      <c r="B127" s="201" t="s">
        <v>792</v>
      </c>
      <c r="C127" s="207">
        <v>3405.9597520000002</v>
      </c>
      <c r="D127" s="208">
        <v>3405.9597520000002</v>
      </c>
      <c r="E127" s="208">
        <v>3405.0597520000001</v>
      </c>
      <c r="F127" s="208">
        <v>0.9</v>
      </c>
      <c r="G127" s="208"/>
    </row>
    <row r="128" spans="1:7" ht="24">
      <c r="A128" s="201" t="s">
        <v>793</v>
      </c>
      <c r="B128" s="201" t="s">
        <v>794</v>
      </c>
      <c r="C128" s="207">
        <v>50</v>
      </c>
      <c r="D128" s="208"/>
      <c r="E128" s="208"/>
      <c r="F128" s="208"/>
      <c r="G128" s="208">
        <v>50</v>
      </c>
    </row>
    <row r="129" spans="1:7">
      <c r="A129" s="203" t="s">
        <v>795</v>
      </c>
      <c r="B129" s="203" t="s">
        <v>796</v>
      </c>
      <c r="C129" s="207">
        <v>5526.3451599999999</v>
      </c>
      <c r="D129" s="206">
        <v>4206.5451599999997</v>
      </c>
      <c r="E129" s="206">
        <v>3454.7651599999999</v>
      </c>
      <c r="F129" s="206">
        <v>751.78</v>
      </c>
      <c r="G129" s="206">
        <v>1319.8</v>
      </c>
    </row>
    <row r="130" spans="1:7">
      <c r="A130" s="201" t="s">
        <v>797</v>
      </c>
      <c r="B130" s="201" t="s">
        <v>578</v>
      </c>
      <c r="C130" s="207">
        <v>4206.5451599999997</v>
      </c>
      <c r="D130" s="208">
        <v>4206.5451599999997</v>
      </c>
      <c r="E130" s="208">
        <v>3454.7651599999999</v>
      </c>
      <c r="F130" s="208">
        <v>751.78</v>
      </c>
      <c r="G130" s="208"/>
    </row>
    <row r="131" spans="1:7" ht="24">
      <c r="A131" s="201" t="s">
        <v>798</v>
      </c>
      <c r="B131" s="201" t="s">
        <v>799</v>
      </c>
      <c r="C131" s="207">
        <v>1319.8</v>
      </c>
      <c r="D131" s="208"/>
      <c r="E131" s="208"/>
      <c r="F131" s="208"/>
      <c r="G131" s="208">
        <v>1319.8</v>
      </c>
    </row>
    <row r="132" spans="1:7">
      <c r="A132" s="203" t="s">
        <v>800</v>
      </c>
      <c r="B132" s="203" t="s">
        <v>801</v>
      </c>
      <c r="C132" s="207">
        <v>8554.4182999999994</v>
      </c>
      <c r="D132" s="206">
        <v>2002.4083000000001</v>
      </c>
      <c r="E132" s="206">
        <v>1609.1083000000001</v>
      </c>
      <c r="F132" s="206">
        <v>393.3</v>
      </c>
      <c r="G132" s="206">
        <v>6552.01</v>
      </c>
    </row>
    <row r="133" spans="1:7">
      <c r="A133" s="201" t="s">
        <v>802</v>
      </c>
      <c r="B133" s="201" t="s">
        <v>803</v>
      </c>
      <c r="C133" s="207">
        <v>659.43589999999995</v>
      </c>
      <c r="D133" s="208">
        <v>552.43589999999995</v>
      </c>
      <c r="E133" s="208">
        <v>387.97590000000002</v>
      </c>
      <c r="F133" s="208">
        <v>164.46</v>
      </c>
      <c r="G133" s="208">
        <v>107</v>
      </c>
    </row>
    <row r="134" spans="1:7">
      <c r="A134" s="201" t="s">
        <v>804</v>
      </c>
      <c r="B134" s="201" t="s">
        <v>805</v>
      </c>
      <c r="C134" s="207">
        <v>866.00800000000004</v>
      </c>
      <c r="D134" s="208">
        <v>866.00800000000004</v>
      </c>
      <c r="E134" s="208">
        <v>710.12800000000004</v>
      </c>
      <c r="F134" s="208">
        <v>155.88</v>
      </c>
      <c r="G134" s="208"/>
    </row>
    <row r="135" spans="1:7">
      <c r="A135" s="201" t="s">
        <v>806</v>
      </c>
      <c r="B135" s="201" t="s">
        <v>807</v>
      </c>
      <c r="C135" s="207">
        <v>583.96439999999996</v>
      </c>
      <c r="D135" s="208">
        <v>583.96439999999996</v>
      </c>
      <c r="E135" s="208">
        <v>511.00439999999998</v>
      </c>
      <c r="F135" s="208">
        <v>72.959999999999994</v>
      </c>
      <c r="G135" s="208"/>
    </row>
    <row r="136" spans="1:7">
      <c r="A136" s="201" t="s">
        <v>808</v>
      </c>
      <c r="B136" s="201" t="s">
        <v>809</v>
      </c>
      <c r="C136" s="207">
        <v>5219.8</v>
      </c>
      <c r="D136" s="208"/>
      <c r="E136" s="208"/>
      <c r="F136" s="208"/>
      <c r="G136" s="208">
        <v>5219.8</v>
      </c>
    </row>
    <row r="137" spans="1:7">
      <c r="A137" s="201" t="s">
        <v>810</v>
      </c>
      <c r="B137" s="201" t="s">
        <v>811</v>
      </c>
      <c r="C137" s="207">
        <v>612.89</v>
      </c>
      <c r="D137" s="208"/>
      <c r="E137" s="208"/>
      <c r="F137" s="208"/>
      <c r="G137" s="208">
        <v>612.89</v>
      </c>
    </row>
    <row r="138" spans="1:7" ht="24">
      <c r="A138" s="201" t="s">
        <v>812</v>
      </c>
      <c r="B138" s="201" t="s">
        <v>813</v>
      </c>
      <c r="C138" s="207">
        <v>318</v>
      </c>
      <c r="D138" s="208"/>
      <c r="E138" s="208"/>
      <c r="F138" s="208"/>
      <c r="G138" s="208">
        <v>318</v>
      </c>
    </row>
    <row r="139" spans="1:7">
      <c r="A139" s="201" t="s">
        <v>814</v>
      </c>
      <c r="B139" s="201" t="s">
        <v>815</v>
      </c>
      <c r="C139" s="207">
        <v>294.32</v>
      </c>
      <c r="D139" s="208"/>
      <c r="E139" s="208"/>
      <c r="F139" s="208"/>
      <c r="G139" s="208">
        <v>294.32</v>
      </c>
    </row>
    <row r="140" spans="1:7">
      <c r="A140" s="203" t="s">
        <v>816</v>
      </c>
      <c r="B140" s="203" t="s">
        <v>817</v>
      </c>
      <c r="C140" s="207">
        <v>6896.85</v>
      </c>
      <c r="D140" s="206">
        <v>620</v>
      </c>
      <c r="E140" s="206">
        <v>620</v>
      </c>
      <c r="F140" s="206"/>
      <c r="G140" s="206">
        <v>6276.85</v>
      </c>
    </row>
    <row r="141" spans="1:7">
      <c r="A141" s="201" t="s">
        <v>818</v>
      </c>
      <c r="B141" s="201" t="s">
        <v>819</v>
      </c>
      <c r="C141" s="207">
        <v>6896.85</v>
      </c>
      <c r="D141" s="208">
        <v>620</v>
      </c>
      <c r="E141" s="208">
        <v>620</v>
      </c>
      <c r="F141" s="208"/>
      <c r="G141" s="208">
        <v>6276.85</v>
      </c>
    </row>
    <row r="142" spans="1:7" ht="24">
      <c r="A142" s="203" t="s">
        <v>820</v>
      </c>
      <c r="B142" s="203" t="s">
        <v>821</v>
      </c>
      <c r="C142" s="207">
        <v>39491.280222000001</v>
      </c>
      <c r="D142" s="206">
        <v>1.030222</v>
      </c>
      <c r="E142" s="206">
        <v>1.030222</v>
      </c>
      <c r="F142" s="206"/>
      <c r="G142" s="206">
        <v>39490.25</v>
      </c>
    </row>
    <row r="143" spans="1:7" ht="24">
      <c r="A143" s="201" t="s">
        <v>822</v>
      </c>
      <c r="B143" s="201" t="s">
        <v>823</v>
      </c>
      <c r="C143" s="207">
        <v>296.03022199999998</v>
      </c>
      <c r="D143" s="208">
        <v>1.030222</v>
      </c>
      <c r="E143" s="208">
        <v>1.030222</v>
      </c>
      <c r="F143" s="208"/>
      <c r="G143" s="208">
        <v>295</v>
      </c>
    </row>
    <row r="144" spans="1:7" ht="24">
      <c r="A144" s="201" t="s">
        <v>824</v>
      </c>
      <c r="B144" s="201" t="s">
        <v>825</v>
      </c>
      <c r="C144" s="207">
        <v>24.25</v>
      </c>
      <c r="D144" s="208"/>
      <c r="E144" s="208"/>
      <c r="F144" s="208"/>
      <c r="G144" s="208">
        <v>24.25</v>
      </c>
    </row>
    <row r="145" spans="1:7" ht="24">
      <c r="A145" s="201" t="s">
        <v>826</v>
      </c>
      <c r="B145" s="201" t="s">
        <v>827</v>
      </c>
      <c r="C145" s="207">
        <v>39171</v>
      </c>
      <c r="D145" s="208"/>
      <c r="E145" s="208"/>
      <c r="F145" s="208"/>
      <c r="G145" s="208">
        <v>39171</v>
      </c>
    </row>
    <row r="146" spans="1:7">
      <c r="A146" s="203" t="s">
        <v>828</v>
      </c>
      <c r="B146" s="203" t="s">
        <v>829</v>
      </c>
      <c r="C146" s="207">
        <v>1233</v>
      </c>
      <c r="D146" s="206"/>
      <c r="E146" s="206"/>
      <c r="F146" s="206"/>
      <c r="G146" s="206">
        <v>1233</v>
      </c>
    </row>
    <row r="147" spans="1:7">
      <c r="A147" s="201" t="s">
        <v>830</v>
      </c>
      <c r="B147" s="201" t="s">
        <v>831</v>
      </c>
      <c r="C147" s="207">
        <v>533</v>
      </c>
      <c r="D147" s="208"/>
      <c r="E147" s="208"/>
      <c r="F147" s="208"/>
      <c r="G147" s="208">
        <v>533</v>
      </c>
    </row>
    <row r="148" spans="1:7">
      <c r="A148" s="201" t="s">
        <v>832</v>
      </c>
      <c r="B148" s="201" t="s">
        <v>833</v>
      </c>
      <c r="C148" s="207">
        <v>700</v>
      </c>
      <c r="D148" s="208"/>
      <c r="E148" s="208"/>
      <c r="F148" s="208"/>
      <c r="G148" s="208">
        <v>700</v>
      </c>
    </row>
    <row r="149" spans="1:7">
      <c r="A149" s="203" t="s">
        <v>834</v>
      </c>
      <c r="B149" s="203" t="s">
        <v>835</v>
      </c>
      <c r="C149" s="207">
        <v>2017.84</v>
      </c>
      <c r="D149" s="206"/>
      <c r="E149" s="206"/>
      <c r="F149" s="206"/>
      <c r="G149" s="206">
        <v>2017.84</v>
      </c>
    </row>
    <row r="150" spans="1:7">
      <c r="A150" s="201" t="s">
        <v>836</v>
      </c>
      <c r="B150" s="201" t="s">
        <v>837</v>
      </c>
      <c r="C150" s="207">
        <v>786.24</v>
      </c>
      <c r="D150" s="208"/>
      <c r="E150" s="208"/>
      <c r="F150" s="208"/>
      <c r="G150" s="208">
        <v>786.24</v>
      </c>
    </row>
    <row r="151" spans="1:7" ht="24">
      <c r="A151" s="201" t="s">
        <v>838</v>
      </c>
      <c r="B151" s="201" t="s">
        <v>839</v>
      </c>
      <c r="C151" s="207">
        <v>1231.5999999999999</v>
      </c>
      <c r="D151" s="208"/>
      <c r="E151" s="208"/>
      <c r="F151" s="208"/>
      <c r="G151" s="208">
        <v>1231.5999999999999</v>
      </c>
    </row>
    <row r="152" spans="1:7">
      <c r="A152" s="203" t="s">
        <v>840</v>
      </c>
      <c r="B152" s="203" t="s">
        <v>841</v>
      </c>
      <c r="C152" s="207">
        <v>247</v>
      </c>
      <c r="D152" s="206"/>
      <c r="E152" s="206"/>
      <c r="F152" s="206"/>
      <c r="G152" s="206">
        <v>247</v>
      </c>
    </row>
    <row r="153" spans="1:7">
      <c r="A153" s="201" t="s">
        <v>842</v>
      </c>
      <c r="B153" s="201" t="s">
        <v>843</v>
      </c>
      <c r="C153" s="207">
        <v>247</v>
      </c>
      <c r="D153" s="208"/>
      <c r="E153" s="208"/>
      <c r="F153" s="208"/>
      <c r="G153" s="208">
        <v>247</v>
      </c>
    </row>
    <row r="154" spans="1:7">
      <c r="A154" s="203" t="s">
        <v>844</v>
      </c>
      <c r="B154" s="203" t="s">
        <v>845</v>
      </c>
      <c r="C154" s="207">
        <v>972.97</v>
      </c>
      <c r="D154" s="206"/>
      <c r="E154" s="206"/>
      <c r="F154" s="206"/>
      <c r="G154" s="206">
        <v>972.97</v>
      </c>
    </row>
    <row r="155" spans="1:7">
      <c r="A155" s="201" t="s">
        <v>846</v>
      </c>
      <c r="B155" s="201" t="s">
        <v>847</v>
      </c>
      <c r="C155" s="207">
        <v>942.97</v>
      </c>
      <c r="D155" s="208"/>
      <c r="E155" s="208"/>
      <c r="F155" s="208"/>
      <c r="G155" s="208">
        <v>942.97</v>
      </c>
    </row>
    <row r="156" spans="1:7">
      <c r="A156" s="201" t="s">
        <v>848</v>
      </c>
      <c r="B156" s="201" t="s">
        <v>849</v>
      </c>
      <c r="C156" s="207">
        <v>30</v>
      </c>
      <c r="D156" s="208"/>
      <c r="E156" s="208"/>
      <c r="F156" s="208"/>
      <c r="G156" s="208">
        <v>30</v>
      </c>
    </row>
    <row r="157" spans="1:7">
      <c r="A157" s="203" t="s">
        <v>850</v>
      </c>
      <c r="B157" s="203" t="s">
        <v>851</v>
      </c>
      <c r="C157" s="207">
        <v>2376.35</v>
      </c>
      <c r="D157" s="206"/>
      <c r="E157" s="206"/>
      <c r="F157" s="206"/>
      <c r="G157" s="206">
        <v>2376.35</v>
      </c>
    </row>
    <row r="158" spans="1:7">
      <c r="A158" s="201" t="s">
        <v>852</v>
      </c>
      <c r="B158" s="201" t="s">
        <v>853</v>
      </c>
      <c r="C158" s="207">
        <v>31.93</v>
      </c>
      <c r="D158" s="208"/>
      <c r="E158" s="208"/>
      <c r="F158" s="208"/>
      <c r="G158" s="208">
        <v>31.93</v>
      </c>
    </row>
    <row r="159" spans="1:7">
      <c r="A159" s="201" t="s">
        <v>854</v>
      </c>
      <c r="B159" s="201" t="s">
        <v>855</v>
      </c>
      <c r="C159" s="207">
        <v>2344.42</v>
      </c>
      <c r="D159" s="208"/>
      <c r="E159" s="208"/>
      <c r="F159" s="208"/>
      <c r="G159" s="208">
        <v>2344.42</v>
      </c>
    </row>
    <row r="160" spans="1:7">
      <c r="A160" s="203" t="s">
        <v>856</v>
      </c>
      <c r="B160" s="203" t="s">
        <v>857</v>
      </c>
      <c r="C160" s="207">
        <v>133</v>
      </c>
      <c r="D160" s="206"/>
      <c r="E160" s="206"/>
      <c r="F160" s="206"/>
      <c r="G160" s="206">
        <v>133</v>
      </c>
    </row>
    <row r="161" spans="1:7">
      <c r="A161" s="201" t="s">
        <v>858</v>
      </c>
      <c r="B161" s="201" t="s">
        <v>578</v>
      </c>
      <c r="C161" s="207">
        <v>18</v>
      </c>
      <c r="D161" s="208"/>
      <c r="E161" s="208"/>
      <c r="F161" s="208"/>
      <c r="G161" s="208">
        <v>18</v>
      </c>
    </row>
    <row r="162" spans="1:7">
      <c r="A162" s="201" t="s">
        <v>859</v>
      </c>
      <c r="B162" s="201" t="s">
        <v>860</v>
      </c>
      <c r="C162" s="207">
        <v>61</v>
      </c>
      <c r="D162" s="208"/>
      <c r="E162" s="208"/>
      <c r="F162" s="208"/>
      <c r="G162" s="208">
        <v>61</v>
      </c>
    </row>
    <row r="163" spans="1:7" ht="24">
      <c r="A163" s="201" t="s">
        <v>861</v>
      </c>
      <c r="B163" s="201" t="s">
        <v>862</v>
      </c>
      <c r="C163" s="207">
        <v>54</v>
      </c>
      <c r="D163" s="208"/>
      <c r="E163" s="208"/>
      <c r="F163" s="208"/>
      <c r="G163" s="208">
        <v>54</v>
      </c>
    </row>
    <row r="164" spans="1:7">
      <c r="A164" s="203" t="s">
        <v>863</v>
      </c>
      <c r="B164" s="203" t="s">
        <v>864</v>
      </c>
      <c r="C164" s="207">
        <v>11859.933503</v>
      </c>
      <c r="D164" s="206">
        <v>7764.2335030000004</v>
      </c>
      <c r="E164" s="206">
        <v>7661.5935030000001</v>
      </c>
      <c r="F164" s="206">
        <v>102.64</v>
      </c>
      <c r="G164" s="206">
        <v>4095.7</v>
      </c>
    </row>
    <row r="165" spans="1:7">
      <c r="A165" s="203" t="s">
        <v>865</v>
      </c>
      <c r="B165" s="203" t="s">
        <v>866</v>
      </c>
      <c r="C165" s="207">
        <v>8349.3271970000005</v>
      </c>
      <c r="D165" s="206">
        <v>7399.3271969999996</v>
      </c>
      <c r="E165" s="206">
        <v>7399.3271969999996</v>
      </c>
      <c r="F165" s="206"/>
      <c r="G165" s="206">
        <v>950</v>
      </c>
    </row>
    <row r="166" spans="1:7">
      <c r="A166" s="201" t="s">
        <v>867</v>
      </c>
      <c r="B166" s="201" t="s">
        <v>868</v>
      </c>
      <c r="C166" s="207">
        <v>8349.3271970000005</v>
      </c>
      <c r="D166" s="208">
        <v>7399.3271969999996</v>
      </c>
      <c r="E166" s="208">
        <v>7399.3271969999996</v>
      </c>
      <c r="F166" s="208"/>
      <c r="G166" s="208">
        <v>950</v>
      </c>
    </row>
    <row r="167" spans="1:7">
      <c r="A167" s="203" t="s">
        <v>869</v>
      </c>
      <c r="B167" s="203" t="s">
        <v>870</v>
      </c>
      <c r="C167" s="207">
        <v>364.90630599999997</v>
      </c>
      <c r="D167" s="206">
        <v>364.90630599999997</v>
      </c>
      <c r="E167" s="206">
        <v>262.26630599999999</v>
      </c>
      <c r="F167" s="206">
        <v>102.64</v>
      </c>
      <c r="G167" s="206"/>
    </row>
    <row r="168" spans="1:7">
      <c r="A168" s="201" t="s">
        <v>871</v>
      </c>
      <c r="B168" s="201" t="s">
        <v>872</v>
      </c>
      <c r="C168" s="207">
        <v>364.90630599999997</v>
      </c>
      <c r="D168" s="208">
        <v>364.90630599999997</v>
      </c>
      <c r="E168" s="208">
        <v>262.26630599999999</v>
      </c>
      <c r="F168" s="208">
        <v>102.64</v>
      </c>
      <c r="G168" s="208"/>
    </row>
    <row r="169" spans="1:7">
      <c r="A169" s="203" t="s">
        <v>873</v>
      </c>
      <c r="B169" s="203" t="s">
        <v>874</v>
      </c>
      <c r="C169" s="207">
        <v>3145.7</v>
      </c>
      <c r="D169" s="206"/>
      <c r="E169" s="206"/>
      <c r="F169" s="206"/>
      <c r="G169" s="206">
        <v>3145.7</v>
      </c>
    </row>
    <row r="170" spans="1:7">
      <c r="A170" s="201" t="s">
        <v>875</v>
      </c>
      <c r="B170" s="201" t="s">
        <v>876</v>
      </c>
      <c r="C170" s="207">
        <v>439</v>
      </c>
      <c r="D170" s="208"/>
      <c r="E170" s="208"/>
      <c r="F170" s="208"/>
      <c r="G170" s="208">
        <v>439</v>
      </c>
    </row>
    <row r="171" spans="1:7">
      <c r="A171" s="201" t="s">
        <v>877</v>
      </c>
      <c r="B171" s="201" t="s">
        <v>878</v>
      </c>
      <c r="C171" s="207">
        <v>2706.7</v>
      </c>
      <c r="D171" s="208"/>
      <c r="E171" s="208"/>
      <c r="F171" s="208"/>
      <c r="G171" s="208">
        <v>2706.7</v>
      </c>
    </row>
    <row r="172" spans="1:7">
      <c r="A172" s="203" t="s">
        <v>879</v>
      </c>
      <c r="B172" s="203" t="s">
        <v>880</v>
      </c>
      <c r="C172" s="207">
        <v>17995.186516999998</v>
      </c>
      <c r="D172" s="206">
        <v>12683.556517000001</v>
      </c>
      <c r="E172" s="206">
        <v>10467.540516999999</v>
      </c>
      <c r="F172" s="206">
        <v>2216.0160000000001</v>
      </c>
      <c r="G172" s="206">
        <v>5311.63</v>
      </c>
    </row>
    <row r="173" spans="1:7">
      <c r="A173" s="203" t="s">
        <v>881</v>
      </c>
      <c r="B173" s="203" t="s">
        <v>882</v>
      </c>
      <c r="C173" s="207">
        <v>15501.250932000001</v>
      </c>
      <c r="D173" s="206">
        <v>11506.860932</v>
      </c>
      <c r="E173" s="206">
        <v>9505.2809319999997</v>
      </c>
      <c r="F173" s="206">
        <v>2001.58</v>
      </c>
      <c r="G173" s="206">
        <v>3994.39</v>
      </c>
    </row>
    <row r="174" spans="1:7">
      <c r="A174" s="201" t="s">
        <v>883</v>
      </c>
      <c r="B174" s="201" t="s">
        <v>578</v>
      </c>
      <c r="C174" s="207">
        <v>9302.4509400000006</v>
      </c>
      <c r="D174" s="208">
        <v>7541.3209399999996</v>
      </c>
      <c r="E174" s="208">
        <v>6475.9649399999998</v>
      </c>
      <c r="F174" s="208">
        <v>1065.356</v>
      </c>
      <c r="G174" s="208">
        <v>1761.13</v>
      </c>
    </row>
    <row r="175" spans="1:7">
      <c r="A175" s="201" t="s">
        <v>884</v>
      </c>
      <c r="B175" s="201" t="s">
        <v>633</v>
      </c>
      <c r="C175" s="207">
        <v>5136.499992</v>
      </c>
      <c r="D175" s="208">
        <v>3965.539992</v>
      </c>
      <c r="E175" s="208">
        <v>3029.3159919999998</v>
      </c>
      <c r="F175" s="208">
        <v>936.22400000000005</v>
      </c>
      <c r="G175" s="208">
        <v>1170.96</v>
      </c>
    </row>
    <row r="176" spans="1:7">
      <c r="A176" s="201" t="s">
        <v>885</v>
      </c>
      <c r="B176" s="201" t="s">
        <v>886</v>
      </c>
      <c r="C176" s="207">
        <v>1062.3</v>
      </c>
      <c r="D176" s="208"/>
      <c r="E176" s="208"/>
      <c r="F176" s="208"/>
      <c r="G176" s="208">
        <v>1062.3</v>
      </c>
    </row>
    <row r="177" spans="1:7">
      <c r="A177" s="203" t="s">
        <v>887</v>
      </c>
      <c r="B177" s="203" t="s">
        <v>888</v>
      </c>
      <c r="C177" s="207">
        <v>1630.6955849999999</v>
      </c>
      <c r="D177" s="206">
        <v>1176.6955849999999</v>
      </c>
      <c r="E177" s="206">
        <v>962.25958500000002</v>
      </c>
      <c r="F177" s="206">
        <v>214.43600000000001</v>
      </c>
      <c r="G177" s="206">
        <v>454</v>
      </c>
    </row>
    <row r="178" spans="1:7">
      <c r="A178" s="201" t="s">
        <v>889</v>
      </c>
      <c r="B178" s="201" t="s">
        <v>578</v>
      </c>
      <c r="C178" s="207">
        <v>1525.6955849999999</v>
      </c>
      <c r="D178" s="208">
        <v>1176.6955849999999</v>
      </c>
      <c r="E178" s="208">
        <v>962.25958500000002</v>
      </c>
      <c r="F178" s="208">
        <v>214.43600000000001</v>
      </c>
      <c r="G178" s="208">
        <v>349</v>
      </c>
    </row>
    <row r="179" spans="1:7">
      <c r="A179" s="201" t="s">
        <v>890</v>
      </c>
      <c r="B179" s="201" t="s">
        <v>891</v>
      </c>
      <c r="C179" s="207">
        <v>90</v>
      </c>
      <c r="D179" s="208"/>
      <c r="E179" s="208"/>
      <c r="F179" s="208"/>
      <c r="G179" s="208">
        <v>90</v>
      </c>
    </row>
    <row r="180" spans="1:7">
      <c r="A180" s="201" t="s">
        <v>892</v>
      </c>
      <c r="B180" s="201" t="s">
        <v>893</v>
      </c>
      <c r="C180" s="207">
        <v>15</v>
      </c>
      <c r="D180" s="208"/>
      <c r="E180" s="208"/>
      <c r="F180" s="208"/>
      <c r="G180" s="208">
        <v>15</v>
      </c>
    </row>
    <row r="181" spans="1:7">
      <c r="A181" s="203" t="s">
        <v>894</v>
      </c>
      <c r="B181" s="203" t="s">
        <v>895</v>
      </c>
      <c r="C181" s="207">
        <v>115</v>
      </c>
      <c r="D181" s="206"/>
      <c r="E181" s="206"/>
      <c r="F181" s="206"/>
      <c r="G181" s="206">
        <v>115</v>
      </c>
    </row>
    <row r="182" spans="1:7">
      <c r="A182" s="201" t="s">
        <v>896</v>
      </c>
      <c r="B182" s="201" t="s">
        <v>897</v>
      </c>
      <c r="C182" s="207">
        <v>115</v>
      </c>
      <c r="D182" s="208"/>
      <c r="E182" s="208"/>
      <c r="F182" s="208"/>
      <c r="G182" s="208">
        <v>115</v>
      </c>
    </row>
    <row r="183" spans="1:7">
      <c r="A183" s="203" t="s">
        <v>898</v>
      </c>
      <c r="B183" s="203" t="s">
        <v>899</v>
      </c>
      <c r="C183" s="207">
        <v>78</v>
      </c>
      <c r="D183" s="206"/>
      <c r="E183" s="206"/>
      <c r="F183" s="206"/>
      <c r="G183" s="206">
        <v>78</v>
      </c>
    </row>
    <row r="184" spans="1:7">
      <c r="A184" s="201" t="s">
        <v>900</v>
      </c>
      <c r="B184" s="201" t="s">
        <v>901</v>
      </c>
      <c r="C184" s="207">
        <v>78</v>
      </c>
      <c r="D184" s="208"/>
      <c r="E184" s="208"/>
      <c r="F184" s="208"/>
      <c r="G184" s="208">
        <v>78</v>
      </c>
    </row>
    <row r="185" spans="1:7">
      <c r="A185" s="203" t="s">
        <v>902</v>
      </c>
      <c r="B185" s="203" t="s">
        <v>903</v>
      </c>
      <c r="C185" s="207">
        <v>670.24</v>
      </c>
      <c r="D185" s="206"/>
      <c r="E185" s="206"/>
      <c r="F185" s="206"/>
      <c r="G185" s="206">
        <v>670.24</v>
      </c>
    </row>
    <row r="186" spans="1:7">
      <c r="A186" s="201" t="s">
        <v>904</v>
      </c>
      <c r="B186" s="201" t="s">
        <v>905</v>
      </c>
      <c r="C186" s="207">
        <v>670.24</v>
      </c>
      <c r="D186" s="208"/>
      <c r="E186" s="208"/>
      <c r="F186" s="208"/>
      <c r="G186" s="208">
        <v>670.24</v>
      </c>
    </row>
    <row r="187" spans="1:7">
      <c r="A187" s="203" t="s">
        <v>906</v>
      </c>
      <c r="B187" s="203" t="s">
        <v>907</v>
      </c>
      <c r="C187" s="207">
        <v>102729.33744600001</v>
      </c>
      <c r="D187" s="206">
        <v>84968.008446000007</v>
      </c>
      <c r="E187" s="206">
        <v>75978.138445999997</v>
      </c>
      <c r="F187" s="206">
        <v>8989.8700000000008</v>
      </c>
      <c r="G187" s="206">
        <v>17761.329000000002</v>
      </c>
    </row>
    <row r="188" spans="1:7">
      <c r="A188" s="203" t="s">
        <v>908</v>
      </c>
      <c r="B188" s="203" t="s">
        <v>909</v>
      </c>
      <c r="C188" s="207">
        <v>1219.9873</v>
      </c>
      <c r="D188" s="206">
        <v>522.59230000000002</v>
      </c>
      <c r="E188" s="206">
        <v>403.5283</v>
      </c>
      <c r="F188" s="206">
        <v>119.06399999999999</v>
      </c>
      <c r="G188" s="206">
        <v>697.39499999999998</v>
      </c>
    </row>
    <row r="189" spans="1:7">
      <c r="A189" s="201" t="s">
        <v>910</v>
      </c>
      <c r="B189" s="201" t="s">
        <v>911</v>
      </c>
      <c r="C189" s="207">
        <v>307.64389999999997</v>
      </c>
      <c r="D189" s="208">
        <v>307.64389999999997</v>
      </c>
      <c r="E189" s="208">
        <v>188.57990000000001</v>
      </c>
      <c r="F189" s="208">
        <v>119.06399999999999</v>
      </c>
      <c r="G189" s="208"/>
    </row>
    <row r="190" spans="1:7">
      <c r="A190" s="201" t="s">
        <v>912</v>
      </c>
      <c r="B190" s="201" t="s">
        <v>913</v>
      </c>
      <c r="C190" s="207">
        <v>912.34339999999997</v>
      </c>
      <c r="D190" s="208">
        <v>214.94839999999999</v>
      </c>
      <c r="E190" s="208">
        <v>214.94839999999999</v>
      </c>
      <c r="F190" s="208"/>
      <c r="G190" s="208">
        <v>697.39499999999998</v>
      </c>
    </row>
    <row r="191" spans="1:7">
      <c r="A191" s="203" t="s">
        <v>914</v>
      </c>
      <c r="B191" s="203" t="s">
        <v>915</v>
      </c>
      <c r="C191" s="207">
        <v>1529.6058</v>
      </c>
      <c r="D191" s="206">
        <v>1072.6058</v>
      </c>
      <c r="E191" s="206">
        <v>606.34979999999996</v>
      </c>
      <c r="F191" s="206">
        <v>466.25599999999997</v>
      </c>
      <c r="G191" s="206">
        <v>457</v>
      </c>
    </row>
    <row r="192" spans="1:7">
      <c r="A192" s="201" t="s">
        <v>916</v>
      </c>
      <c r="B192" s="201" t="s">
        <v>578</v>
      </c>
      <c r="C192" s="207">
        <v>1227.8614</v>
      </c>
      <c r="D192" s="208">
        <v>987.8614</v>
      </c>
      <c r="E192" s="208">
        <v>582.48540000000003</v>
      </c>
      <c r="F192" s="208">
        <v>405.37599999999998</v>
      </c>
      <c r="G192" s="208">
        <v>240</v>
      </c>
    </row>
    <row r="193" spans="1:7">
      <c r="A193" s="201" t="s">
        <v>917</v>
      </c>
      <c r="B193" s="201" t="s">
        <v>918</v>
      </c>
      <c r="C193" s="207">
        <v>301.74439999999998</v>
      </c>
      <c r="D193" s="208">
        <v>84.744399999999999</v>
      </c>
      <c r="E193" s="208">
        <v>23.8644</v>
      </c>
      <c r="F193" s="208">
        <v>60.88</v>
      </c>
      <c r="G193" s="208">
        <v>217</v>
      </c>
    </row>
    <row r="194" spans="1:7">
      <c r="A194" s="203" t="s">
        <v>919</v>
      </c>
      <c r="B194" s="203" t="s">
        <v>920</v>
      </c>
      <c r="C194" s="207">
        <v>92872.008019999994</v>
      </c>
      <c r="D194" s="206">
        <v>80473.914019999997</v>
      </c>
      <c r="E194" s="206">
        <v>72977.284020000006</v>
      </c>
      <c r="F194" s="206">
        <v>7496.63</v>
      </c>
      <c r="G194" s="206">
        <v>12398.093999999999</v>
      </c>
    </row>
    <row r="195" spans="1:7">
      <c r="A195" s="201" t="s">
        <v>921</v>
      </c>
      <c r="B195" s="201" t="s">
        <v>922</v>
      </c>
      <c r="C195" s="207">
        <v>13755.493135999999</v>
      </c>
      <c r="D195" s="208">
        <v>11527.113136</v>
      </c>
      <c r="E195" s="208">
        <v>9962.5931359999995</v>
      </c>
      <c r="F195" s="208">
        <v>1564.52</v>
      </c>
      <c r="G195" s="208">
        <v>2228.38</v>
      </c>
    </row>
    <row r="196" spans="1:7">
      <c r="A196" s="201" t="s">
        <v>923</v>
      </c>
      <c r="B196" s="201" t="s">
        <v>924</v>
      </c>
      <c r="C196" s="207">
        <v>2481.1228000000001</v>
      </c>
      <c r="D196" s="208">
        <v>119.89279999999999</v>
      </c>
      <c r="E196" s="208">
        <v>119.89279999999999</v>
      </c>
      <c r="F196" s="208"/>
      <c r="G196" s="208">
        <v>2361.23</v>
      </c>
    </row>
    <row r="197" spans="1:7">
      <c r="A197" s="201" t="s">
        <v>925</v>
      </c>
      <c r="B197" s="201" t="s">
        <v>926</v>
      </c>
      <c r="C197" s="207">
        <v>36424.328966000001</v>
      </c>
      <c r="D197" s="208">
        <v>32211.274966000001</v>
      </c>
      <c r="E197" s="208">
        <v>29352.935666000001</v>
      </c>
      <c r="F197" s="208">
        <v>2858.3393000000001</v>
      </c>
      <c r="G197" s="208">
        <v>4213.0540000000001</v>
      </c>
    </row>
    <row r="198" spans="1:7">
      <c r="A198" s="201" t="s">
        <v>927</v>
      </c>
      <c r="B198" s="201" t="s">
        <v>928</v>
      </c>
      <c r="C198" s="207">
        <v>32917.726151000003</v>
      </c>
      <c r="D198" s="208">
        <v>29585.726150999999</v>
      </c>
      <c r="E198" s="208">
        <v>27058.155450999999</v>
      </c>
      <c r="F198" s="208">
        <v>2527.5707000000002</v>
      </c>
      <c r="G198" s="208">
        <v>3332</v>
      </c>
    </row>
    <row r="199" spans="1:7">
      <c r="A199" s="201" t="s">
        <v>929</v>
      </c>
      <c r="B199" s="201" t="s">
        <v>930</v>
      </c>
      <c r="C199" s="207">
        <v>7204.4369669999996</v>
      </c>
      <c r="D199" s="208">
        <v>7029.9069669999999</v>
      </c>
      <c r="E199" s="208">
        <v>6483.7069670000001</v>
      </c>
      <c r="F199" s="208">
        <v>546.20000000000005</v>
      </c>
      <c r="G199" s="208">
        <v>174.53</v>
      </c>
    </row>
    <row r="200" spans="1:7">
      <c r="A200" s="201" t="s">
        <v>931</v>
      </c>
      <c r="B200" s="201" t="s">
        <v>932</v>
      </c>
      <c r="C200" s="207">
        <v>88.9</v>
      </c>
      <c r="D200" s="208"/>
      <c r="E200" s="208"/>
      <c r="F200" s="208"/>
      <c r="G200" s="208">
        <v>88.9</v>
      </c>
    </row>
    <row r="201" spans="1:7">
      <c r="A201" s="203" t="s">
        <v>933</v>
      </c>
      <c r="B201" s="203" t="s">
        <v>934</v>
      </c>
      <c r="C201" s="207">
        <v>3701.8456000000001</v>
      </c>
      <c r="D201" s="206">
        <v>2739.4456</v>
      </c>
      <c r="E201" s="206">
        <v>1872.3255999999999</v>
      </c>
      <c r="F201" s="206">
        <v>867.12</v>
      </c>
      <c r="G201" s="206">
        <v>962.4</v>
      </c>
    </row>
    <row r="202" spans="1:7">
      <c r="A202" s="201" t="s">
        <v>935</v>
      </c>
      <c r="B202" s="201" t="s">
        <v>936</v>
      </c>
      <c r="C202" s="207">
        <v>3701.8456000000001</v>
      </c>
      <c r="D202" s="208">
        <v>2739.4456</v>
      </c>
      <c r="E202" s="208">
        <v>1872.3255999999999</v>
      </c>
      <c r="F202" s="208">
        <v>867.12</v>
      </c>
      <c r="G202" s="208">
        <v>962.4</v>
      </c>
    </row>
    <row r="203" spans="1:7">
      <c r="A203" s="203" t="s">
        <v>937</v>
      </c>
      <c r="B203" s="203" t="s">
        <v>938</v>
      </c>
      <c r="C203" s="207">
        <v>292.45072599999997</v>
      </c>
      <c r="D203" s="206">
        <v>159.450726</v>
      </c>
      <c r="E203" s="206">
        <v>118.65072600000001</v>
      </c>
      <c r="F203" s="206">
        <v>40.799999999999997</v>
      </c>
      <c r="G203" s="206">
        <v>133</v>
      </c>
    </row>
    <row r="204" spans="1:7">
      <c r="A204" s="201" t="s">
        <v>939</v>
      </c>
      <c r="B204" s="201" t="s">
        <v>940</v>
      </c>
      <c r="C204" s="207">
        <v>292.45072599999997</v>
      </c>
      <c r="D204" s="208">
        <v>159.450726</v>
      </c>
      <c r="E204" s="208">
        <v>118.65072600000001</v>
      </c>
      <c r="F204" s="208">
        <v>40.799999999999997</v>
      </c>
      <c r="G204" s="208">
        <v>133</v>
      </c>
    </row>
    <row r="205" spans="1:7">
      <c r="A205" s="203" t="s">
        <v>941</v>
      </c>
      <c r="B205" s="203" t="s">
        <v>942</v>
      </c>
      <c r="C205" s="207">
        <v>2103</v>
      </c>
      <c r="D205" s="206"/>
      <c r="E205" s="206"/>
      <c r="F205" s="206"/>
      <c r="G205" s="206">
        <v>2103</v>
      </c>
    </row>
    <row r="206" spans="1:7" ht="24">
      <c r="A206" s="201" t="s">
        <v>943</v>
      </c>
      <c r="B206" s="201" t="s">
        <v>944</v>
      </c>
      <c r="C206" s="207">
        <v>2103</v>
      </c>
      <c r="D206" s="208"/>
      <c r="E206" s="208"/>
      <c r="F206" s="208"/>
      <c r="G206" s="208">
        <v>2103</v>
      </c>
    </row>
    <row r="207" spans="1:7">
      <c r="A207" s="203" t="s">
        <v>945</v>
      </c>
      <c r="B207" s="203" t="s">
        <v>946</v>
      </c>
      <c r="C207" s="207">
        <v>1010.44</v>
      </c>
      <c r="D207" s="206"/>
      <c r="E207" s="206"/>
      <c r="F207" s="206"/>
      <c r="G207" s="206">
        <v>1010.44</v>
      </c>
    </row>
    <row r="208" spans="1:7">
      <c r="A208" s="201" t="s">
        <v>947</v>
      </c>
      <c r="B208" s="201" t="s">
        <v>948</v>
      </c>
      <c r="C208" s="207">
        <v>1010.44</v>
      </c>
      <c r="D208" s="208"/>
      <c r="E208" s="208"/>
      <c r="F208" s="208"/>
      <c r="G208" s="208">
        <v>1010.44</v>
      </c>
    </row>
    <row r="209" spans="1:7">
      <c r="A209" s="203" t="s">
        <v>949</v>
      </c>
      <c r="B209" s="203" t="s">
        <v>950</v>
      </c>
      <c r="C209" s="207">
        <v>3581.4987890000002</v>
      </c>
      <c r="D209" s="206">
        <v>2116.3587889999999</v>
      </c>
      <c r="E209" s="206">
        <v>1392.5707890000001</v>
      </c>
      <c r="F209" s="206">
        <v>723.78800000000001</v>
      </c>
      <c r="G209" s="206">
        <v>1465.14</v>
      </c>
    </row>
    <row r="210" spans="1:7">
      <c r="A210" s="203" t="s">
        <v>951</v>
      </c>
      <c r="B210" s="203" t="s">
        <v>952</v>
      </c>
      <c r="C210" s="207">
        <v>1484.1213600000001</v>
      </c>
      <c r="D210" s="206">
        <v>1089.42136</v>
      </c>
      <c r="E210" s="206">
        <v>632.43335999999999</v>
      </c>
      <c r="F210" s="206">
        <v>456.988</v>
      </c>
      <c r="G210" s="206">
        <v>394.7</v>
      </c>
    </row>
    <row r="211" spans="1:7">
      <c r="A211" s="201" t="s">
        <v>953</v>
      </c>
      <c r="B211" s="201" t="s">
        <v>578</v>
      </c>
      <c r="C211" s="207">
        <v>436.48739999999998</v>
      </c>
      <c r="D211" s="208">
        <v>436.48739999999998</v>
      </c>
      <c r="E211" s="208">
        <v>221.77940000000001</v>
      </c>
      <c r="F211" s="208">
        <v>214.708</v>
      </c>
      <c r="G211" s="208"/>
    </row>
    <row r="212" spans="1:7">
      <c r="A212" s="201" t="s">
        <v>954</v>
      </c>
      <c r="B212" s="201" t="s">
        <v>955</v>
      </c>
      <c r="C212" s="207">
        <v>149.53736000000001</v>
      </c>
      <c r="D212" s="208">
        <v>149.53736000000001</v>
      </c>
      <c r="E212" s="208">
        <v>97.017359999999996</v>
      </c>
      <c r="F212" s="208">
        <v>52.52</v>
      </c>
      <c r="G212" s="208"/>
    </row>
    <row r="213" spans="1:7">
      <c r="A213" s="201" t="s">
        <v>956</v>
      </c>
      <c r="B213" s="201" t="s">
        <v>957</v>
      </c>
      <c r="C213" s="207">
        <v>125.3664</v>
      </c>
      <c r="D213" s="208">
        <v>125.3664</v>
      </c>
      <c r="E213" s="208">
        <v>90.606399999999994</v>
      </c>
      <c r="F213" s="208">
        <v>34.76</v>
      </c>
      <c r="G213" s="208"/>
    </row>
    <row r="214" spans="1:7">
      <c r="A214" s="201" t="s">
        <v>958</v>
      </c>
      <c r="B214" s="201" t="s">
        <v>959</v>
      </c>
      <c r="C214" s="207">
        <v>91.766000000000005</v>
      </c>
      <c r="D214" s="208">
        <v>91.766000000000005</v>
      </c>
      <c r="E214" s="208">
        <v>47.165999999999997</v>
      </c>
      <c r="F214" s="208">
        <v>44.6</v>
      </c>
      <c r="G214" s="208"/>
    </row>
    <row r="215" spans="1:7">
      <c r="A215" s="201" t="s">
        <v>960</v>
      </c>
      <c r="B215" s="201" t="s">
        <v>961</v>
      </c>
      <c r="C215" s="207">
        <v>307.76420000000002</v>
      </c>
      <c r="D215" s="208">
        <v>286.26420000000002</v>
      </c>
      <c r="E215" s="208">
        <v>175.86420000000001</v>
      </c>
      <c r="F215" s="208">
        <v>110.4</v>
      </c>
      <c r="G215" s="208">
        <v>21.5</v>
      </c>
    </row>
    <row r="216" spans="1:7">
      <c r="A216" s="201" t="s">
        <v>962</v>
      </c>
      <c r="B216" s="201" t="s">
        <v>963</v>
      </c>
      <c r="C216" s="207">
        <v>373.2</v>
      </c>
      <c r="D216" s="208"/>
      <c r="E216" s="208"/>
      <c r="F216" s="208"/>
      <c r="G216" s="208">
        <v>373.2</v>
      </c>
    </row>
    <row r="217" spans="1:7">
      <c r="A217" s="203" t="s">
        <v>964</v>
      </c>
      <c r="B217" s="203" t="s">
        <v>965</v>
      </c>
      <c r="C217" s="207">
        <v>96.251999999999995</v>
      </c>
      <c r="D217" s="206">
        <v>96.251999999999995</v>
      </c>
      <c r="E217" s="206">
        <v>63.572000000000003</v>
      </c>
      <c r="F217" s="206">
        <v>32.68</v>
      </c>
      <c r="G217" s="206"/>
    </row>
    <row r="218" spans="1:7">
      <c r="A218" s="201" t="s">
        <v>966</v>
      </c>
      <c r="B218" s="201" t="s">
        <v>578</v>
      </c>
      <c r="C218" s="207">
        <v>96.251999999999995</v>
      </c>
      <c r="D218" s="208">
        <v>96.251999999999995</v>
      </c>
      <c r="E218" s="208">
        <v>63.572000000000003</v>
      </c>
      <c r="F218" s="208">
        <v>32.68</v>
      </c>
      <c r="G218" s="208"/>
    </row>
    <row r="219" spans="1:7">
      <c r="A219" s="203" t="s">
        <v>967</v>
      </c>
      <c r="B219" s="203" t="s">
        <v>968</v>
      </c>
      <c r="C219" s="207">
        <v>1345.3654289999999</v>
      </c>
      <c r="D219" s="206">
        <v>930.685429</v>
      </c>
      <c r="E219" s="206">
        <v>696.56542899999999</v>
      </c>
      <c r="F219" s="206">
        <v>234.12</v>
      </c>
      <c r="G219" s="206">
        <v>414.68</v>
      </c>
    </row>
    <row r="220" spans="1:7">
      <c r="A220" s="201" t="s">
        <v>969</v>
      </c>
      <c r="B220" s="201" t="s">
        <v>578</v>
      </c>
      <c r="C220" s="207">
        <v>563.12400000000002</v>
      </c>
      <c r="D220" s="208">
        <v>537.92399999999998</v>
      </c>
      <c r="E220" s="208">
        <v>371.64400000000001</v>
      </c>
      <c r="F220" s="208">
        <v>166.28</v>
      </c>
      <c r="G220" s="208">
        <v>25.2</v>
      </c>
    </row>
    <row r="221" spans="1:7">
      <c r="A221" s="201" t="s">
        <v>970</v>
      </c>
      <c r="B221" s="201" t="s">
        <v>971</v>
      </c>
      <c r="C221" s="207">
        <v>782.24142900000004</v>
      </c>
      <c r="D221" s="208">
        <v>392.76142900000002</v>
      </c>
      <c r="E221" s="208">
        <v>324.92142899999999</v>
      </c>
      <c r="F221" s="208">
        <v>67.84</v>
      </c>
      <c r="G221" s="208">
        <v>389.48</v>
      </c>
    </row>
    <row r="222" spans="1:7">
      <c r="A222" s="203" t="s">
        <v>972</v>
      </c>
      <c r="B222" s="203" t="s">
        <v>973</v>
      </c>
      <c r="C222" s="207">
        <v>33</v>
      </c>
      <c r="D222" s="206"/>
      <c r="E222" s="206"/>
      <c r="F222" s="206"/>
      <c r="G222" s="206">
        <v>33</v>
      </c>
    </row>
    <row r="223" spans="1:7">
      <c r="A223" s="201" t="s">
        <v>974</v>
      </c>
      <c r="B223" s="201" t="s">
        <v>975</v>
      </c>
      <c r="C223" s="207">
        <v>33</v>
      </c>
      <c r="D223" s="208"/>
      <c r="E223" s="208"/>
      <c r="F223" s="208"/>
      <c r="G223" s="208">
        <v>33</v>
      </c>
    </row>
    <row r="224" spans="1:7" ht="24">
      <c r="A224" s="203" t="s">
        <v>976</v>
      </c>
      <c r="B224" s="203" t="s">
        <v>977</v>
      </c>
      <c r="C224" s="207">
        <v>622.76</v>
      </c>
      <c r="D224" s="206"/>
      <c r="E224" s="206"/>
      <c r="F224" s="206"/>
      <c r="G224" s="206">
        <v>622.76</v>
      </c>
    </row>
    <row r="225" spans="1:7" ht="24">
      <c r="A225" s="201" t="s">
        <v>978</v>
      </c>
      <c r="B225" s="201" t="s">
        <v>979</v>
      </c>
      <c r="C225" s="207">
        <v>622.76</v>
      </c>
      <c r="D225" s="208"/>
      <c r="E225" s="208"/>
      <c r="F225" s="208"/>
      <c r="G225" s="208">
        <v>622.76</v>
      </c>
    </row>
    <row r="226" spans="1:7">
      <c r="A226" s="203" t="s">
        <v>980</v>
      </c>
      <c r="B226" s="203" t="s">
        <v>981</v>
      </c>
      <c r="C226" s="207">
        <v>1890.9413</v>
      </c>
      <c r="D226" s="206">
        <v>78.691299999999998</v>
      </c>
      <c r="E226" s="206">
        <v>55.523299999999999</v>
      </c>
      <c r="F226" s="206">
        <v>23.167999999999999</v>
      </c>
      <c r="G226" s="206">
        <v>1812.25</v>
      </c>
    </row>
    <row r="227" spans="1:7">
      <c r="A227" s="203" t="s">
        <v>982</v>
      </c>
      <c r="B227" s="203" t="s">
        <v>983</v>
      </c>
      <c r="C227" s="207">
        <v>411.69130000000001</v>
      </c>
      <c r="D227" s="206">
        <v>78.691299999999998</v>
      </c>
      <c r="E227" s="206">
        <v>55.523299999999999</v>
      </c>
      <c r="F227" s="206">
        <v>23.167999999999999</v>
      </c>
      <c r="G227" s="206">
        <v>333</v>
      </c>
    </row>
    <row r="228" spans="1:7" ht="24">
      <c r="A228" s="201" t="s">
        <v>984</v>
      </c>
      <c r="B228" s="201" t="s">
        <v>985</v>
      </c>
      <c r="C228" s="207">
        <v>231.69130000000001</v>
      </c>
      <c r="D228" s="208">
        <v>78.691299999999998</v>
      </c>
      <c r="E228" s="208">
        <v>55.523299999999999</v>
      </c>
      <c r="F228" s="208">
        <v>23.167999999999999</v>
      </c>
      <c r="G228" s="208">
        <v>153</v>
      </c>
    </row>
    <row r="229" spans="1:7">
      <c r="A229" s="201" t="s">
        <v>986</v>
      </c>
      <c r="B229" s="201" t="s">
        <v>578</v>
      </c>
      <c r="C229" s="207">
        <v>180</v>
      </c>
      <c r="D229" s="208"/>
      <c r="E229" s="208"/>
      <c r="F229" s="208"/>
      <c r="G229" s="208">
        <v>180</v>
      </c>
    </row>
    <row r="230" spans="1:7">
      <c r="A230" s="203" t="s">
        <v>987</v>
      </c>
      <c r="B230" s="203" t="s">
        <v>988</v>
      </c>
      <c r="C230" s="207">
        <v>1194.51</v>
      </c>
      <c r="D230" s="206"/>
      <c r="E230" s="206"/>
      <c r="F230" s="206"/>
      <c r="G230" s="206">
        <v>1194.51</v>
      </c>
    </row>
    <row r="231" spans="1:7">
      <c r="A231" s="201" t="s">
        <v>989</v>
      </c>
      <c r="B231" s="201" t="s">
        <v>990</v>
      </c>
      <c r="C231" s="207">
        <v>1144.51</v>
      </c>
      <c r="D231" s="208"/>
      <c r="E231" s="208"/>
      <c r="F231" s="208"/>
      <c r="G231" s="208">
        <v>1144.51</v>
      </c>
    </row>
    <row r="232" spans="1:7" ht="24">
      <c r="A232" s="201" t="s">
        <v>991</v>
      </c>
      <c r="B232" s="201" t="s">
        <v>992</v>
      </c>
      <c r="C232" s="207">
        <v>50</v>
      </c>
      <c r="D232" s="208"/>
      <c r="E232" s="208"/>
      <c r="F232" s="208"/>
      <c r="G232" s="208">
        <v>50</v>
      </c>
    </row>
    <row r="233" spans="1:7">
      <c r="A233" s="203" t="s">
        <v>993</v>
      </c>
      <c r="B233" s="203" t="s">
        <v>994</v>
      </c>
      <c r="C233" s="207">
        <v>60</v>
      </c>
      <c r="D233" s="206"/>
      <c r="E233" s="206"/>
      <c r="F233" s="206"/>
      <c r="G233" s="206">
        <v>60</v>
      </c>
    </row>
    <row r="234" spans="1:7" ht="24">
      <c r="A234" s="201" t="s">
        <v>995</v>
      </c>
      <c r="B234" s="201" t="s">
        <v>996</v>
      </c>
      <c r="C234" s="207">
        <v>60</v>
      </c>
      <c r="D234" s="208"/>
      <c r="E234" s="208"/>
      <c r="F234" s="208"/>
      <c r="G234" s="208">
        <v>60</v>
      </c>
    </row>
    <row r="235" spans="1:7">
      <c r="A235" s="203" t="s">
        <v>997</v>
      </c>
      <c r="B235" s="203" t="s">
        <v>998</v>
      </c>
      <c r="C235" s="207">
        <v>224.74</v>
      </c>
      <c r="D235" s="206"/>
      <c r="E235" s="206"/>
      <c r="F235" s="206"/>
      <c r="G235" s="206">
        <v>224.74</v>
      </c>
    </row>
    <row r="236" spans="1:7">
      <c r="A236" s="201" t="s">
        <v>999</v>
      </c>
      <c r="B236" s="201" t="s">
        <v>1000</v>
      </c>
      <c r="C236" s="207">
        <v>224.74</v>
      </c>
      <c r="D236" s="208"/>
      <c r="E236" s="208"/>
      <c r="F236" s="208"/>
      <c r="G236" s="208">
        <v>224.74</v>
      </c>
    </row>
    <row r="237" spans="1:7">
      <c r="A237" s="203" t="s">
        <v>1001</v>
      </c>
      <c r="B237" s="203" t="s">
        <v>1002</v>
      </c>
      <c r="C237" s="207">
        <v>81530.574731000001</v>
      </c>
      <c r="D237" s="206">
        <v>9442.9759169999998</v>
      </c>
      <c r="E237" s="206">
        <v>7097.8279169999996</v>
      </c>
      <c r="F237" s="206">
        <v>2345.1480000000001</v>
      </c>
      <c r="G237" s="206">
        <v>72087.598813999997</v>
      </c>
    </row>
    <row r="238" spans="1:7">
      <c r="A238" s="203" t="s">
        <v>1003</v>
      </c>
      <c r="B238" s="203" t="s">
        <v>1004</v>
      </c>
      <c r="C238" s="207">
        <v>17653.918019000001</v>
      </c>
      <c r="D238" s="206">
        <v>3107.4192050000001</v>
      </c>
      <c r="E238" s="206">
        <v>2292.5352050000001</v>
      </c>
      <c r="F238" s="206">
        <v>814.88400000000001</v>
      </c>
      <c r="G238" s="206">
        <v>14546.498814</v>
      </c>
    </row>
    <row r="239" spans="1:7">
      <c r="A239" s="201" t="s">
        <v>1005</v>
      </c>
      <c r="B239" s="201" t="s">
        <v>578</v>
      </c>
      <c r="C239" s="207">
        <v>3421.527705</v>
      </c>
      <c r="D239" s="208">
        <v>2716.527705</v>
      </c>
      <c r="E239" s="208">
        <v>2002.9837050000001</v>
      </c>
      <c r="F239" s="208">
        <v>713.54399999999998</v>
      </c>
      <c r="G239" s="208">
        <v>705</v>
      </c>
    </row>
    <row r="240" spans="1:7">
      <c r="A240" s="201" t="s">
        <v>1006</v>
      </c>
      <c r="B240" s="201" t="s">
        <v>580</v>
      </c>
      <c r="C240" s="207">
        <v>1077.890314</v>
      </c>
      <c r="D240" s="208">
        <v>390.89150000000001</v>
      </c>
      <c r="E240" s="208">
        <v>289.55149999999998</v>
      </c>
      <c r="F240" s="208">
        <v>101.34</v>
      </c>
      <c r="G240" s="208">
        <v>686.99881400000004</v>
      </c>
    </row>
    <row r="241" spans="1:7">
      <c r="A241" s="201" t="s">
        <v>1007</v>
      </c>
      <c r="B241" s="201" t="s">
        <v>1008</v>
      </c>
      <c r="C241" s="207">
        <v>97</v>
      </c>
      <c r="D241" s="208"/>
      <c r="E241" s="208"/>
      <c r="F241" s="208"/>
      <c r="G241" s="208">
        <v>97</v>
      </c>
    </row>
    <row r="242" spans="1:7">
      <c r="A242" s="201" t="s">
        <v>1009</v>
      </c>
      <c r="B242" s="201" t="s">
        <v>1010</v>
      </c>
      <c r="C242" s="207">
        <v>493.1</v>
      </c>
      <c r="D242" s="208"/>
      <c r="E242" s="208"/>
      <c r="F242" s="208"/>
      <c r="G242" s="208">
        <v>493.1</v>
      </c>
    </row>
    <row r="243" spans="1:7">
      <c r="A243" s="201" t="s">
        <v>1011</v>
      </c>
      <c r="B243" s="201" t="s">
        <v>1012</v>
      </c>
      <c r="C243" s="207">
        <v>15</v>
      </c>
      <c r="D243" s="208"/>
      <c r="E243" s="208"/>
      <c r="F243" s="208"/>
      <c r="G243" s="208">
        <v>15</v>
      </c>
    </row>
    <row r="244" spans="1:7">
      <c r="A244" s="201" t="s">
        <v>1013</v>
      </c>
      <c r="B244" s="201" t="s">
        <v>1014</v>
      </c>
      <c r="C244" s="207">
        <v>359</v>
      </c>
      <c r="D244" s="208"/>
      <c r="E244" s="208"/>
      <c r="F244" s="208"/>
      <c r="G244" s="208">
        <v>359</v>
      </c>
    </row>
    <row r="245" spans="1:7">
      <c r="A245" s="201" t="s">
        <v>1015</v>
      </c>
      <c r="B245" s="201" t="s">
        <v>1016</v>
      </c>
      <c r="C245" s="207">
        <v>715.5</v>
      </c>
      <c r="D245" s="208"/>
      <c r="E245" s="208"/>
      <c r="F245" s="208"/>
      <c r="G245" s="208">
        <v>715.5</v>
      </c>
    </row>
    <row r="246" spans="1:7">
      <c r="A246" s="201" t="s">
        <v>1017</v>
      </c>
      <c r="B246" s="201" t="s">
        <v>1018</v>
      </c>
      <c r="C246" s="207">
        <v>6071</v>
      </c>
      <c r="D246" s="208"/>
      <c r="E246" s="208"/>
      <c r="F246" s="208"/>
      <c r="G246" s="208">
        <v>6071</v>
      </c>
    </row>
    <row r="247" spans="1:7">
      <c r="A247" s="201" t="s">
        <v>1019</v>
      </c>
      <c r="B247" s="201" t="s">
        <v>1020</v>
      </c>
      <c r="C247" s="207">
        <v>56</v>
      </c>
      <c r="D247" s="208"/>
      <c r="E247" s="208"/>
      <c r="F247" s="208"/>
      <c r="G247" s="208">
        <v>56</v>
      </c>
    </row>
    <row r="248" spans="1:7">
      <c r="A248" s="201" t="s">
        <v>1021</v>
      </c>
      <c r="B248" s="201" t="s">
        <v>1022</v>
      </c>
      <c r="C248" s="207">
        <v>390</v>
      </c>
      <c r="D248" s="208"/>
      <c r="E248" s="208"/>
      <c r="F248" s="208"/>
      <c r="G248" s="208">
        <v>390</v>
      </c>
    </row>
    <row r="249" spans="1:7" ht="24">
      <c r="A249" s="201" t="s">
        <v>1023</v>
      </c>
      <c r="B249" s="201" t="s">
        <v>1024</v>
      </c>
      <c r="C249" s="207">
        <v>387.9</v>
      </c>
      <c r="D249" s="208"/>
      <c r="E249" s="208"/>
      <c r="F249" s="208"/>
      <c r="G249" s="208">
        <v>387.9</v>
      </c>
    </row>
    <row r="250" spans="1:7">
      <c r="A250" s="201" t="s">
        <v>1025</v>
      </c>
      <c r="B250" s="201" t="s">
        <v>1026</v>
      </c>
      <c r="C250" s="207">
        <v>2247</v>
      </c>
      <c r="D250" s="208"/>
      <c r="E250" s="208"/>
      <c r="F250" s="208"/>
      <c r="G250" s="208">
        <v>2247</v>
      </c>
    </row>
    <row r="251" spans="1:7">
      <c r="A251" s="201" t="s">
        <v>1027</v>
      </c>
      <c r="B251" s="201" t="s">
        <v>1028</v>
      </c>
      <c r="C251" s="207">
        <v>2223</v>
      </c>
      <c r="D251" s="208"/>
      <c r="E251" s="208"/>
      <c r="F251" s="208"/>
      <c r="G251" s="208">
        <v>2223</v>
      </c>
    </row>
    <row r="252" spans="1:7">
      <c r="A252" s="201" t="s">
        <v>1029</v>
      </c>
      <c r="B252" s="201" t="s">
        <v>1030</v>
      </c>
      <c r="C252" s="207">
        <v>5</v>
      </c>
      <c r="D252" s="208"/>
      <c r="E252" s="208"/>
      <c r="F252" s="208"/>
      <c r="G252" s="208">
        <v>5</v>
      </c>
    </row>
    <row r="253" spans="1:7">
      <c r="A253" s="201" t="s">
        <v>1031</v>
      </c>
      <c r="B253" s="201" t="s">
        <v>1032</v>
      </c>
      <c r="C253" s="207">
        <v>45</v>
      </c>
      <c r="D253" s="208"/>
      <c r="E253" s="208"/>
      <c r="F253" s="208"/>
      <c r="G253" s="208">
        <v>45</v>
      </c>
    </row>
    <row r="254" spans="1:7">
      <c r="A254" s="201" t="s">
        <v>1033</v>
      </c>
      <c r="B254" s="201" t="s">
        <v>1034</v>
      </c>
      <c r="C254" s="207">
        <v>50</v>
      </c>
      <c r="D254" s="208"/>
      <c r="E254" s="208"/>
      <c r="F254" s="208"/>
      <c r="G254" s="208">
        <v>50</v>
      </c>
    </row>
    <row r="255" spans="1:7">
      <c r="A255" s="203" t="s">
        <v>1035</v>
      </c>
      <c r="B255" s="203" t="s">
        <v>1036</v>
      </c>
      <c r="C255" s="207">
        <v>14378.059800000001</v>
      </c>
      <c r="D255" s="206">
        <v>2380.7197999999999</v>
      </c>
      <c r="E255" s="206">
        <v>1804.8398</v>
      </c>
      <c r="F255" s="206">
        <v>575.88</v>
      </c>
      <c r="G255" s="206">
        <v>11997.34</v>
      </c>
    </row>
    <row r="256" spans="1:7">
      <c r="A256" s="201" t="s">
        <v>1037</v>
      </c>
      <c r="B256" s="201" t="s">
        <v>578</v>
      </c>
      <c r="C256" s="207">
        <v>1027.1865</v>
      </c>
      <c r="D256" s="208">
        <v>1017.6865</v>
      </c>
      <c r="E256" s="208">
        <v>644.42650000000003</v>
      </c>
      <c r="F256" s="208">
        <v>373.26</v>
      </c>
      <c r="G256" s="208">
        <v>9.5</v>
      </c>
    </row>
    <row r="257" spans="1:7">
      <c r="A257" s="201" t="s">
        <v>1038</v>
      </c>
      <c r="B257" s="201" t="s">
        <v>1039</v>
      </c>
      <c r="C257" s="207">
        <v>344.65929999999997</v>
      </c>
      <c r="D257" s="208">
        <v>246.6593</v>
      </c>
      <c r="E257" s="208">
        <v>180.47929999999999</v>
      </c>
      <c r="F257" s="208">
        <v>66.180000000000007</v>
      </c>
      <c r="G257" s="208">
        <v>98</v>
      </c>
    </row>
    <row r="258" spans="1:7">
      <c r="A258" s="201" t="s">
        <v>1040</v>
      </c>
      <c r="B258" s="201" t="s">
        <v>1041</v>
      </c>
      <c r="C258" s="207">
        <v>2190.2139999999999</v>
      </c>
      <c r="D258" s="208">
        <v>1116.374</v>
      </c>
      <c r="E258" s="208">
        <v>979.93399999999997</v>
      </c>
      <c r="F258" s="208">
        <v>136.44</v>
      </c>
      <c r="G258" s="208">
        <v>1073.8399999999999</v>
      </c>
    </row>
    <row r="259" spans="1:7">
      <c r="A259" s="201" t="s">
        <v>1042</v>
      </c>
      <c r="B259" s="201" t="s">
        <v>1043</v>
      </c>
      <c r="C259" s="207">
        <v>1582</v>
      </c>
      <c r="D259" s="208"/>
      <c r="E259" s="208"/>
      <c r="F259" s="208"/>
      <c r="G259" s="208">
        <v>1582</v>
      </c>
    </row>
    <row r="260" spans="1:7">
      <c r="A260" s="201" t="s">
        <v>1044</v>
      </c>
      <c r="B260" s="201" t="s">
        <v>1045</v>
      </c>
      <c r="C260" s="207">
        <v>248</v>
      </c>
      <c r="D260" s="208"/>
      <c r="E260" s="208"/>
      <c r="F260" s="208"/>
      <c r="G260" s="208">
        <v>248</v>
      </c>
    </row>
    <row r="261" spans="1:7">
      <c r="A261" s="201" t="s">
        <v>1046</v>
      </c>
      <c r="B261" s="201" t="s">
        <v>1047</v>
      </c>
      <c r="C261" s="207">
        <v>321</v>
      </c>
      <c r="D261" s="208"/>
      <c r="E261" s="208"/>
      <c r="F261" s="208"/>
      <c r="G261" s="208">
        <v>321</v>
      </c>
    </row>
    <row r="262" spans="1:7">
      <c r="A262" s="201" t="s">
        <v>1048</v>
      </c>
      <c r="B262" s="201" t="s">
        <v>1049</v>
      </c>
      <c r="C262" s="207">
        <v>1000</v>
      </c>
      <c r="D262" s="208"/>
      <c r="E262" s="208"/>
      <c r="F262" s="208"/>
      <c r="G262" s="208">
        <v>1000</v>
      </c>
    </row>
    <row r="263" spans="1:7">
      <c r="A263" s="201" t="s">
        <v>1050</v>
      </c>
      <c r="B263" s="201" t="s">
        <v>1051</v>
      </c>
      <c r="C263" s="207">
        <v>300</v>
      </c>
      <c r="D263" s="208"/>
      <c r="E263" s="208"/>
      <c r="F263" s="208"/>
      <c r="G263" s="208">
        <v>300</v>
      </c>
    </row>
    <row r="264" spans="1:7">
      <c r="A264" s="201" t="s">
        <v>1052</v>
      </c>
      <c r="B264" s="201" t="s">
        <v>1053</v>
      </c>
      <c r="C264" s="207">
        <v>1131</v>
      </c>
      <c r="D264" s="208"/>
      <c r="E264" s="208"/>
      <c r="F264" s="208"/>
      <c r="G264" s="208">
        <v>1131</v>
      </c>
    </row>
    <row r="265" spans="1:7">
      <c r="A265" s="201" t="s">
        <v>1054</v>
      </c>
      <c r="B265" s="201" t="s">
        <v>1055</v>
      </c>
      <c r="C265" s="207">
        <v>4200</v>
      </c>
      <c r="D265" s="208"/>
      <c r="E265" s="208"/>
      <c r="F265" s="208"/>
      <c r="G265" s="208">
        <v>4200</v>
      </c>
    </row>
    <row r="266" spans="1:7" ht="24">
      <c r="A266" s="201" t="s">
        <v>1056</v>
      </c>
      <c r="B266" s="201" t="s">
        <v>1057</v>
      </c>
      <c r="C266" s="207">
        <v>1634</v>
      </c>
      <c r="D266" s="208"/>
      <c r="E266" s="208"/>
      <c r="F266" s="208"/>
      <c r="G266" s="208">
        <v>1634</v>
      </c>
    </row>
    <row r="267" spans="1:7">
      <c r="A267" s="201" t="s">
        <v>1058</v>
      </c>
      <c r="B267" s="201" t="s">
        <v>1059</v>
      </c>
      <c r="C267" s="207">
        <v>400</v>
      </c>
      <c r="D267" s="208"/>
      <c r="E267" s="208"/>
      <c r="F267" s="208"/>
      <c r="G267" s="208">
        <v>400</v>
      </c>
    </row>
    <row r="268" spans="1:7">
      <c r="A268" s="203" t="s">
        <v>1060</v>
      </c>
      <c r="B268" s="203" t="s">
        <v>1061</v>
      </c>
      <c r="C268" s="207">
        <v>8069.6683999999996</v>
      </c>
      <c r="D268" s="206">
        <v>3692.9983999999999</v>
      </c>
      <c r="E268" s="206">
        <v>2856.2024000000001</v>
      </c>
      <c r="F268" s="206">
        <v>836.79600000000005</v>
      </c>
      <c r="G268" s="206">
        <v>4376.67</v>
      </c>
    </row>
    <row r="269" spans="1:7">
      <c r="A269" s="201" t="s">
        <v>1062</v>
      </c>
      <c r="B269" s="201" t="s">
        <v>578</v>
      </c>
      <c r="C269" s="207">
        <v>816.60720000000003</v>
      </c>
      <c r="D269" s="208">
        <v>816.60720000000003</v>
      </c>
      <c r="E269" s="208">
        <v>442.37119999999999</v>
      </c>
      <c r="F269" s="208">
        <v>374.23599999999999</v>
      </c>
      <c r="G269" s="208"/>
    </row>
    <row r="270" spans="1:7">
      <c r="A270" s="201" t="s">
        <v>1063</v>
      </c>
      <c r="B270" s="201" t="s">
        <v>1064</v>
      </c>
      <c r="C270" s="207">
        <v>2876.3912</v>
      </c>
      <c r="D270" s="208">
        <v>2876.3912</v>
      </c>
      <c r="E270" s="208">
        <v>2413.8312000000001</v>
      </c>
      <c r="F270" s="208">
        <v>462.56</v>
      </c>
      <c r="G270" s="208"/>
    </row>
    <row r="271" spans="1:7">
      <c r="A271" s="201" t="s">
        <v>1065</v>
      </c>
      <c r="B271" s="201" t="s">
        <v>1066</v>
      </c>
      <c r="C271" s="207">
        <v>1007.71</v>
      </c>
      <c r="D271" s="208"/>
      <c r="E271" s="208"/>
      <c r="F271" s="208"/>
      <c r="G271" s="208">
        <v>1007.71</v>
      </c>
    </row>
    <row r="272" spans="1:7">
      <c r="A272" s="201" t="s">
        <v>1067</v>
      </c>
      <c r="B272" s="201" t="s">
        <v>1068</v>
      </c>
      <c r="C272" s="207">
        <v>2688.96</v>
      </c>
      <c r="D272" s="208"/>
      <c r="E272" s="208"/>
      <c r="F272" s="208"/>
      <c r="G272" s="208">
        <v>2688.96</v>
      </c>
    </row>
    <row r="273" spans="1:7">
      <c r="A273" s="201" t="s">
        <v>1069</v>
      </c>
      <c r="B273" s="201" t="s">
        <v>1070</v>
      </c>
      <c r="C273" s="207">
        <v>369</v>
      </c>
      <c r="D273" s="208"/>
      <c r="E273" s="208"/>
      <c r="F273" s="208"/>
      <c r="G273" s="208">
        <v>369</v>
      </c>
    </row>
    <row r="274" spans="1:7">
      <c r="A274" s="201" t="s">
        <v>1071</v>
      </c>
      <c r="B274" s="201" t="s">
        <v>1072</v>
      </c>
      <c r="C274" s="207">
        <v>272</v>
      </c>
      <c r="D274" s="208"/>
      <c r="E274" s="208"/>
      <c r="F274" s="208"/>
      <c r="G274" s="208">
        <v>272</v>
      </c>
    </row>
    <row r="275" spans="1:7">
      <c r="A275" s="201" t="s">
        <v>1073</v>
      </c>
      <c r="B275" s="201" t="s">
        <v>1074</v>
      </c>
      <c r="C275" s="207">
        <v>39</v>
      </c>
      <c r="D275" s="208"/>
      <c r="E275" s="208"/>
      <c r="F275" s="208"/>
      <c r="G275" s="208">
        <v>39</v>
      </c>
    </row>
    <row r="276" spans="1:7">
      <c r="A276" s="203" t="s">
        <v>1075</v>
      </c>
      <c r="B276" s="203" t="s">
        <v>1076</v>
      </c>
      <c r="C276" s="207">
        <v>22302.528512000001</v>
      </c>
      <c r="D276" s="206">
        <v>261.83851199999998</v>
      </c>
      <c r="E276" s="206">
        <v>144.25051199999999</v>
      </c>
      <c r="F276" s="206">
        <v>117.58799999999999</v>
      </c>
      <c r="G276" s="206">
        <v>22040.69</v>
      </c>
    </row>
    <row r="277" spans="1:7">
      <c r="A277" s="201" t="s">
        <v>1077</v>
      </c>
      <c r="B277" s="201" t="s">
        <v>578</v>
      </c>
      <c r="C277" s="207">
        <v>6655.5285119999999</v>
      </c>
      <c r="D277" s="208">
        <v>261.83851199999998</v>
      </c>
      <c r="E277" s="208">
        <v>144.25051199999999</v>
      </c>
      <c r="F277" s="208">
        <v>117.58799999999999</v>
      </c>
      <c r="G277" s="208">
        <v>6393.69</v>
      </c>
    </row>
    <row r="278" spans="1:7" ht="24">
      <c r="A278" s="201" t="s">
        <v>1078</v>
      </c>
      <c r="B278" s="201" t="s">
        <v>1079</v>
      </c>
      <c r="C278" s="207">
        <v>15647</v>
      </c>
      <c r="D278" s="208"/>
      <c r="E278" s="208"/>
      <c r="F278" s="208"/>
      <c r="G278" s="208">
        <v>15647</v>
      </c>
    </row>
    <row r="279" spans="1:7">
      <c r="A279" s="203" t="s">
        <v>1080</v>
      </c>
      <c r="B279" s="203" t="s">
        <v>1081</v>
      </c>
      <c r="C279" s="207">
        <v>11927</v>
      </c>
      <c r="D279" s="206"/>
      <c r="E279" s="206"/>
      <c r="F279" s="206"/>
      <c r="G279" s="206">
        <v>11927</v>
      </c>
    </row>
    <row r="280" spans="1:7" ht="24">
      <c r="A280" s="201" t="s">
        <v>1082</v>
      </c>
      <c r="B280" s="201" t="s">
        <v>1083</v>
      </c>
      <c r="C280" s="207">
        <v>390</v>
      </c>
      <c r="D280" s="208"/>
      <c r="E280" s="208"/>
      <c r="F280" s="208"/>
      <c r="G280" s="208">
        <v>390</v>
      </c>
    </row>
    <row r="281" spans="1:7" ht="24">
      <c r="A281" s="201" t="s">
        <v>1084</v>
      </c>
      <c r="B281" s="201" t="s">
        <v>1085</v>
      </c>
      <c r="C281" s="207">
        <v>1244</v>
      </c>
      <c r="D281" s="208"/>
      <c r="E281" s="208"/>
      <c r="F281" s="208"/>
      <c r="G281" s="208">
        <v>1244</v>
      </c>
    </row>
    <row r="282" spans="1:7" ht="24">
      <c r="A282" s="201" t="s">
        <v>1086</v>
      </c>
      <c r="B282" s="201" t="s">
        <v>1087</v>
      </c>
      <c r="C282" s="207">
        <v>10168</v>
      </c>
      <c r="D282" s="208"/>
      <c r="E282" s="208"/>
      <c r="F282" s="208"/>
      <c r="G282" s="208">
        <v>10168</v>
      </c>
    </row>
    <row r="283" spans="1:7">
      <c r="A283" s="201" t="s">
        <v>1088</v>
      </c>
      <c r="B283" s="201" t="s">
        <v>1089</v>
      </c>
      <c r="C283" s="207">
        <v>125</v>
      </c>
      <c r="D283" s="208"/>
      <c r="E283" s="208"/>
      <c r="F283" s="208"/>
      <c r="G283" s="208">
        <v>125</v>
      </c>
    </row>
    <row r="284" spans="1:7">
      <c r="A284" s="203" t="s">
        <v>1090</v>
      </c>
      <c r="B284" s="203" t="s">
        <v>1091</v>
      </c>
      <c r="C284" s="207">
        <v>1802.4</v>
      </c>
      <c r="D284" s="206"/>
      <c r="E284" s="206"/>
      <c r="F284" s="206"/>
      <c r="G284" s="206">
        <v>1802.4</v>
      </c>
    </row>
    <row r="285" spans="1:7">
      <c r="A285" s="201" t="s">
        <v>1092</v>
      </c>
      <c r="B285" s="201" t="s">
        <v>1093</v>
      </c>
      <c r="C285" s="207">
        <v>35</v>
      </c>
      <c r="D285" s="208"/>
      <c r="E285" s="208"/>
      <c r="F285" s="208"/>
      <c r="G285" s="208">
        <v>35</v>
      </c>
    </row>
    <row r="286" spans="1:7">
      <c r="A286" s="201" t="s">
        <v>1094</v>
      </c>
      <c r="B286" s="201" t="s">
        <v>1095</v>
      </c>
      <c r="C286" s="207">
        <v>1767.4</v>
      </c>
      <c r="D286" s="208"/>
      <c r="E286" s="208"/>
      <c r="F286" s="208"/>
      <c r="G286" s="208">
        <v>1767.4</v>
      </c>
    </row>
    <row r="287" spans="1:7">
      <c r="A287" s="203" t="s">
        <v>1096</v>
      </c>
      <c r="B287" s="203" t="s">
        <v>1097</v>
      </c>
      <c r="C287" s="207">
        <v>30</v>
      </c>
      <c r="D287" s="206"/>
      <c r="E287" s="206"/>
      <c r="F287" s="206"/>
      <c r="G287" s="206">
        <v>30</v>
      </c>
    </row>
    <row r="288" spans="1:7">
      <c r="A288" s="201" t="s">
        <v>1098</v>
      </c>
      <c r="B288" s="201" t="s">
        <v>1099</v>
      </c>
      <c r="C288" s="207">
        <v>30</v>
      </c>
      <c r="D288" s="208"/>
      <c r="E288" s="208"/>
      <c r="F288" s="208"/>
      <c r="G288" s="208">
        <v>30</v>
      </c>
    </row>
    <row r="289" spans="1:7">
      <c r="A289" s="203" t="s">
        <v>1100</v>
      </c>
      <c r="B289" s="203" t="s">
        <v>1101</v>
      </c>
      <c r="C289" s="207">
        <v>5367</v>
      </c>
      <c r="D289" s="206"/>
      <c r="E289" s="206"/>
      <c r="F289" s="206"/>
      <c r="G289" s="206">
        <v>5367</v>
      </c>
    </row>
    <row r="290" spans="1:7">
      <c r="A290" s="201" t="s">
        <v>1102</v>
      </c>
      <c r="B290" s="201" t="s">
        <v>1103</v>
      </c>
      <c r="C290" s="207">
        <v>730</v>
      </c>
      <c r="D290" s="208"/>
      <c r="E290" s="208"/>
      <c r="F290" s="208"/>
      <c r="G290" s="208">
        <v>730</v>
      </c>
    </row>
    <row r="291" spans="1:7">
      <c r="A291" s="201" t="s">
        <v>1104</v>
      </c>
      <c r="B291" s="201" t="s">
        <v>1105</v>
      </c>
      <c r="C291" s="207">
        <v>3803</v>
      </c>
      <c r="D291" s="208"/>
      <c r="E291" s="208"/>
      <c r="F291" s="208"/>
      <c r="G291" s="208">
        <v>3803</v>
      </c>
    </row>
    <row r="292" spans="1:7" ht="24">
      <c r="A292" s="201" t="s">
        <v>1106</v>
      </c>
      <c r="B292" s="201" t="s">
        <v>1107</v>
      </c>
      <c r="C292" s="207">
        <v>834</v>
      </c>
      <c r="D292" s="208"/>
      <c r="E292" s="208"/>
      <c r="F292" s="208"/>
      <c r="G292" s="208">
        <v>834</v>
      </c>
    </row>
    <row r="293" spans="1:7">
      <c r="A293" s="203" t="s">
        <v>1108</v>
      </c>
      <c r="B293" s="203" t="s">
        <v>1109</v>
      </c>
      <c r="C293" s="207">
        <v>26905.624800000001</v>
      </c>
      <c r="D293" s="206">
        <v>502.12479999999999</v>
      </c>
      <c r="E293" s="206">
        <v>332.18079999999998</v>
      </c>
      <c r="F293" s="206">
        <v>169.94399999999999</v>
      </c>
      <c r="G293" s="206">
        <v>26403.5</v>
      </c>
    </row>
    <row r="294" spans="1:7">
      <c r="A294" s="203" t="s">
        <v>1110</v>
      </c>
      <c r="B294" s="203" t="s">
        <v>1111</v>
      </c>
      <c r="C294" s="207">
        <v>590.62480000000005</v>
      </c>
      <c r="D294" s="206">
        <v>502.12479999999999</v>
      </c>
      <c r="E294" s="206">
        <v>332.18079999999998</v>
      </c>
      <c r="F294" s="206">
        <v>169.94399999999999</v>
      </c>
      <c r="G294" s="206">
        <v>88.5</v>
      </c>
    </row>
    <row r="295" spans="1:7">
      <c r="A295" s="201" t="s">
        <v>1112</v>
      </c>
      <c r="B295" s="201" t="s">
        <v>578</v>
      </c>
      <c r="C295" s="207">
        <v>590.62480000000005</v>
      </c>
      <c r="D295" s="208">
        <v>502.12479999999999</v>
      </c>
      <c r="E295" s="208">
        <v>332.18079999999998</v>
      </c>
      <c r="F295" s="208">
        <v>169.94399999999999</v>
      </c>
      <c r="G295" s="208">
        <v>88.5</v>
      </c>
    </row>
    <row r="296" spans="1:7">
      <c r="A296" s="203" t="s">
        <v>1113</v>
      </c>
      <c r="B296" s="203" t="s">
        <v>1114</v>
      </c>
      <c r="C296" s="207">
        <v>500</v>
      </c>
      <c r="D296" s="206"/>
      <c r="E296" s="206"/>
      <c r="F296" s="206"/>
      <c r="G296" s="206">
        <v>500</v>
      </c>
    </row>
    <row r="297" spans="1:7">
      <c r="A297" s="201" t="s">
        <v>1115</v>
      </c>
      <c r="B297" s="201" t="s">
        <v>1116</v>
      </c>
      <c r="C297" s="207">
        <v>500</v>
      </c>
      <c r="D297" s="208"/>
      <c r="E297" s="208"/>
      <c r="F297" s="208"/>
      <c r="G297" s="208">
        <v>500</v>
      </c>
    </row>
    <row r="298" spans="1:7">
      <c r="A298" s="203" t="s">
        <v>1117</v>
      </c>
      <c r="B298" s="203" t="s">
        <v>1118</v>
      </c>
      <c r="C298" s="207">
        <v>770</v>
      </c>
      <c r="D298" s="206"/>
      <c r="E298" s="206"/>
      <c r="F298" s="206"/>
      <c r="G298" s="206">
        <v>770</v>
      </c>
    </row>
    <row r="299" spans="1:7">
      <c r="A299" s="201" t="s">
        <v>1119</v>
      </c>
      <c r="B299" s="201" t="s">
        <v>1120</v>
      </c>
      <c r="C299" s="207">
        <v>770</v>
      </c>
      <c r="D299" s="208"/>
      <c r="E299" s="208"/>
      <c r="F299" s="208"/>
      <c r="G299" s="208">
        <v>770</v>
      </c>
    </row>
    <row r="300" spans="1:7" ht="24">
      <c r="A300" s="203" t="s">
        <v>1121</v>
      </c>
      <c r="B300" s="203" t="s">
        <v>1122</v>
      </c>
      <c r="C300" s="207">
        <v>25045</v>
      </c>
      <c r="D300" s="206"/>
      <c r="E300" s="206"/>
      <c r="F300" s="206"/>
      <c r="G300" s="206">
        <v>25045</v>
      </c>
    </row>
    <row r="301" spans="1:7">
      <c r="A301" s="201" t="s">
        <v>1123</v>
      </c>
      <c r="B301" s="201" t="s">
        <v>1124</v>
      </c>
      <c r="C301" s="207">
        <v>25045</v>
      </c>
      <c r="D301" s="208"/>
      <c r="E301" s="208"/>
      <c r="F301" s="208"/>
      <c r="G301" s="208">
        <v>25045</v>
      </c>
    </row>
    <row r="302" spans="1:7">
      <c r="A302" s="203" t="s">
        <v>1125</v>
      </c>
      <c r="B302" s="203" t="s">
        <v>1126</v>
      </c>
      <c r="C302" s="207">
        <v>3638.1734000000001</v>
      </c>
      <c r="D302" s="206">
        <v>645.11339999999996</v>
      </c>
      <c r="E302" s="206">
        <v>517.79740000000004</v>
      </c>
      <c r="F302" s="206">
        <v>127.316</v>
      </c>
      <c r="G302" s="206">
        <v>2993.06</v>
      </c>
    </row>
    <row r="303" spans="1:7">
      <c r="A303" s="203" t="s">
        <v>1127</v>
      </c>
      <c r="B303" s="203" t="s">
        <v>1128</v>
      </c>
      <c r="C303" s="207">
        <v>1468.1733999999999</v>
      </c>
      <c r="D303" s="206">
        <v>645.11339999999996</v>
      </c>
      <c r="E303" s="206">
        <v>517.79740000000004</v>
      </c>
      <c r="F303" s="206">
        <v>127.316</v>
      </c>
      <c r="G303" s="206">
        <v>823.06</v>
      </c>
    </row>
    <row r="304" spans="1:7">
      <c r="A304" s="201" t="s">
        <v>1129</v>
      </c>
      <c r="B304" s="201" t="s">
        <v>578</v>
      </c>
      <c r="C304" s="207">
        <v>979.17340000000002</v>
      </c>
      <c r="D304" s="208">
        <v>645.11339999999996</v>
      </c>
      <c r="E304" s="208">
        <v>517.79740000000004</v>
      </c>
      <c r="F304" s="208">
        <v>127.316</v>
      </c>
      <c r="G304" s="208">
        <v>334.06</v>
      </c>
    </row>
    <row r="305" spans="1:7">
      <c r="A305" s="201" t="s">
        <v>1130</v>
      </c>
      <c r="B305" s="201" t="s">
        <v>1131</v>
      </c>
      <c r="C305" s="207">
        <v>451</v>
      </c>
      <c r="D305" s="208"/>
      <c r="E305" s="208"/>
      <c r="F305" s="208"/>
      <c r="G305" s="208">
        <v>451</v>
      </c>
    </row>
    <row r="306" spans="1:7">
      <c r="A306" s="201" t="s">
        <v>1132</v>
      </c>
      <c r="B306" s="201" t="s">
        <v>1133</v>
      </c>
      <c r="C306" s="207">
        <v>38</v>
      </c>
      <c r="D306" s="208"/>
      <c r="E306" s="208"/>
      <c r="F306" s="208"/>
      <c r="G306" s="208">
        <v>38</v>
      </c>
    </row>
    <row r="307" spans="1:7">
      <c r="A307" s="203" t="s">
        <v>1134</v>
      </c>
      <c r="B307" s="203" t="s">
        <v>1135</v>
      </c>
      <c r="C307" s="207">
        <v>973</v>
      </c>
      <c r="D307" s="206"/>
      <c r="E307" s="206"/>
      <c r="F307" s="206"/>
      <c r="G307" s="206">
        <v>973</v>
      </c>
    </row>
    <row r="308" spans="1:7">
      <c r="A308" s="201" t="s">
        <v>1136</v>
      </c>
      <c r="B308" s="201" t="s">
        <v>1137</v>
      </c>
      <c r="C308" s="207">
        <v>800</v>
      </c>
      <c r="D308" s="208"/>
      <c r="E308" s="208"/>
      <c r="F308" s="208"/>
      <c r="G308" s="208">
        <v>800</v>
      </c>
    </row>
    <row r="309" spans="1:7">
      <c r="A309" s="201" t="s">
        <v>1138</v>
      </c>
      <c r="B309" s="201" t="s">
        <v>1139</v>
      </c>
      <c r="C309" s="207">
        <v>20</v>
      </c>
      <c r="D309" s="208"/>
      <c r="E309" s="208"/>
      <c r="F309" s="208"/>
      <c r="G309" s="208">
        <v>20</v>
      </c>
    </row>
    <row r="310" spans="1:7">
      <c r="A310" s="201" t="s">
        <v>1140</v>
      </c>
      <c r="B310" s="201" t="s">
        <v>1141</v>
      </c>
      <c r="C310" s="207">
        <v>153</v>
      </c>
      <c r="D310" s="208"/>
      <c r="E310" s="208"/>
      <c r="F310" s="208"/>
      <c r="G310" s="208">
        <v>153</v>
      </c>
    </row>
    <row r="311" spans="1:7" ht="24">
      <c r="A311" s="203" t="s">
        <v>1142</v>
      </c>
      <c r="B311" s="203" t="s">
        <v>1143</v>
      </c>
      <c r="C311" s="207">
        <v>149</v>
      </c>
      <c r="D311" s="206"/>
      <c r="E311" s="206"/>
      <c r="F311" s="206"/>
      <c r="G311" s="206">
        <v>149</v>
      </c>
    </row>
    <row r="312" spans="1:7">
      <c r="A312" s="201" t="s">
        <v>1144</v>
      </c>
      <c r="B312" s="201" t="s">
        <v>1145</v>
      </c>
      <c r="C312" s="207">
        <v>149</v>
      </c>
      <c r="D312" s="208"/>
      <c r="E312" s="208"/>
      <c r="F312" s="208"/>
      <c r="G312" s="208">
        <v>149</v>
      </c>
    </row>
    <row r="313" spans="1:7" ht="24">
      <c r="A313" s="203" t="s">
        <v>1146</v>
      </c>
      <c r="B313" s="203" t="s">
        <v>1147</v>
      </c>
      <c r="C313" s="207">
        <v>10</v>
      </c>
      <c r="D313" s="206"/>
      <c r="E313" s="206"/>
      <c r="F313" s="206"/>
      <c r="G313" s="206">
        <v>10</v>
      </c>
    </row>
    <row r="314" spans="1:7" ht="24">
      <c r="A314" s="201" t="s">
        <v>1148</v>
      </c>
      <c r="B314" s="201" t="s">
        <v>1149</v>
      </c>
      <c r="C314" s="207">
        <v>10</v>
      </c>
      <c r="D314" s="208"/>
      <c r="E314" s="208"/>
      <c r="F314" s="208"/>
      <c r="G314" s="208">
        <v>10</v>
      </c>
    </row>
    <row r="315" spans="1:7">
      <c r="A315" s="203" t="s">
        <v>1150</v>
      </c>
      <c r="B315" s="203" t="s">
        <v>1151</v>
      </c>
      <c r="C315" s="207">
        <v>1038</v>
      </c>
      <c r="D315" s="206"/>
      <c r="E315" s="206"/>
      <c r="F315" s="206"/>
      <c r="G315" s="206">
        <v>1038</v>
      </c>
    </row>
    <row r="316" spans="1:7">
      <c r="A316" s="201" t="s">
        <v>1152</v>
      </c>
      <c r="B316" s="201" t="s">
        <v>1153</v>
      </c>
      <c r="C316" s="207">
        <v>1038</v>
      </c>
      <c r="D316" s="208"/>
      <c r="E316" s="208"/>
      <c r="F316" s="208"/>
      <c r="G316" s="208">
        <v>1038</v>
      </c>
    </row>
    <row r="317" spans="1:7">
      <c r="A317" s="203" t="s">
        <v>1154</v>
      </c>
      <c r="B317" s="203" t="s">
        <v>1155</v>
      </c>
      <c r="C317" s="207">
        <v>14270.883392</v>
      </c>
      <c r="D317" s="206">
        <v>4451.9033920000002</v>
      </c>
      <c r="E317" s="206">
        <v>3271.7593919999999</v>
      </c>
      <c r="F317" s="206">
        <v>1180.144</v>
      </c>
      <c r="G317" s="206">
        <v>9818.98</v>
      </c>
    </row>
    <row r="318" spans="1:7">
      <c r="A318" s="203" t="s">
        <v>1156</v>
      </c>
      <c r="B318" s="203" t="s">
        <v>1157</v>
      </c>
      <c r="C318" s="207">
        <v>5461.6991200000002</v>
      </c>
      <c r="D318" s="206">
        <v>3048.1991200000002</v>
      </c>
      <c r="E318" s="206">
        <v>2285.2951200000002</v>
      </c>
      <c r="F318" s="206">
        <v>762.904</v>
      </c>
      <c r="G318" s="206">
        <v>2413.5</v>
      </c>
    </row>
    <row r="319" spans="1:7" ht="24">
      <c r="A319" s="201" t="s">
        <v>1158</v>
      </c>
      <c r="B319" s="201" t="s">
        <v>1159</v>
      </c>
      <c r="C319" s="207">
        <v>3281.3974199999998</v>
      </c>
      <c r="D319" s="208">
        <v>950.39742000000001</v>
      </c>
      <c r="E319" s="208">
        <v>713.66941999999995</v>
      </c>
      <c r="F319" s="208">
        <v>236.72800000000001</v>
      </c>
      <c r="G319" s="208">
        <v>2331</v>
      </c>
    </row>
    <row r="320" spans="1:7">
      <c r="A320" s="201" t="s">
        <v>1160</v>
      </c>
      <c r="B320" s="201" t="s">
        <v>578</v>
      </c>
      <c r="C320" s="207">
        <v>564.69849999999997</v>
      </c>
      <c r="D320" s="208">
        <v>564.69849999999997</v>
      </c>
      <c r="E320" s="208">
        <v>397.33049999999997</v>
      </c>
      <c r="F320" s="208">
        <v>167.36799999999999</v>
      </c>
      <c r="G320" s="208"/>
    </row>
    <row r="321" spans="1:7">
      <c r="A321" s="201" t="s">
        <v>1161</v>
      </c>
      <c r="B321" s="201" t="s">
        <v>1162</v>
      </c>
      <c r="C321" s="207">
        <v>77.542400000000001</v>
      </c>
      <c r="D321" s="208">
        <v>77.542400000000001</v>
      </c>
      <c r="E321" s="208">
        <v>48.782400000000003</v>
      </c>
      <c r="F321" s="208">
        <v>28.76</v>
      </c>
      <c r="G321" s="208"/>
    </row>
    <row r="322" spans="1:7">
      <c r="A322" s="201" t="s">
        <v>1163</v>
      </c>
      <c r="B322" s="201" t="s">
        <v>1164</v>
      </c>
      <c r="C322" s="207">
        <v>1538.0608</v>
      </c>
      <c r="D322" s="208">
        <v>1455.5608</v>
      </c>
      <c r="E322" s="208">
        <v>1125.5128</v>
      </c>
      <c r="F322" s="208">
        <v>330.048</v>
      </c>
      <c r="G322" s="208">
        <v>82.5</v>
      </c>
    </row>
    <row r="323" spans="1:7">
      <c r="A323" s="203" t="s">
        <v>1165</v>
      </c>
      <c r="B323" s="203" t="s">
        <v>1166</v>
      </c>
      <c r="C323" s="207">
        <v>351.844672</v>
      </c>
      <c r="D323" s="206">
        <v>348.04467199999999</v>
      </c>
      <c r="E323" s="206">
        <v>240.32467199999999</v>
      </c>
      <c r="F323" s="206">
        <v>107.72</v>
      </c>
      <c r="G323" s="206">
        <v>3.8</v>
      </c>
    </row>
    <row r="324" spans="1:7">
      <c r="A324" s="201" t="s">
        <v>1167</v>
      </c>
      <c r="B324" s="201" t="s">
        <v>1168</v>
      </c>
      <c r="C324" s="207">
        <v>351.844672</v>
      </c>
      <c r="D324" s="208">
        <v>348.04467199999999</v>
      </c>
      <c r="E324" s="208">
        <v>240.32467199999999</v>
      </c>
      <c r="F324" s="208">
        <v>107.72</v>
      </c>
      <c r="G324" s="208">
        <v>3.8</v>
      </c>
    </row>
    <row r="325" spans="1:7">
      <c r="A325" s="203" t="s">
        <v>1169</v>
      </c>
      <c r="B325" s="203" t="s">
        <v>1170</v>
      </c>
      <c r="C325" s="207">
        <v>1200.7159999999999</v>
      </c>
      <c r="D325" s="206">
        <v>83.736000000000004</v>
      </c>
      <c r="E325" s="206">
        <v>38.936</v>
      </c>
      <c r="F325" s="206">
        <v>44.8</v>
      </c>
      <c r="G325" s="206">
        <v>1116.98</v>
      </c>
    </row>
    <row r="326" spans="1:7">
      <c r="A326" s="201" t="s">
        <v>1171</v>
      </c>
      <c r="B326" s="201" t="s">
        <v>1172</v>
      </c>
      <c r="C326" s="207">
        <v>1200.7159999999999</v>
      </c>
      <c r="D326" s="208">
        <v>83.736000000000004</v>
      </c>
      <c r="E326" s="208">
        <v>38.936</v>
      </c>
      <c r="F326" s="208">
        <v>44.8</v>
      </c>
      <c r="G326" s="208">
        <v>1116.98</v>
      </c>
    </row>
    <row r="327" spans="1:7">
      <c r="A327" s="203" t="s">
        <v>1173</v>
      </c>
      <c r="B327" s="203" t="s">
        <v>1174</v>
      </c>
      <c r="C327" s="207">
        <v>6593.6235999999999</v>
      </c>
      <c r="D327" s="206">
        <v>971.92359999999996</v>
      </c>
      <c r="E327" s="206">
        <v>707.20360000000005</v>
      </c>
      <c r="F327" s="206">
        <v>264.72000000000003</v>
      </c>
      <c r="G327" s="206">
        <v>5621.7</v>
      </c>
    </row>
    <row r="328" spans="1:7">
      <c r="A328" s="201" t="s">
        <v>1175</v>
      </c>
      <c r="B328" s="201" t="s">
        <v>1176</v>
      </c>
      <c r="C328" s="207">
        <v>6593.6235999999999</v>
      </c>
      <c r="D328" s="208">
        <v>971.92359999999996</v>
      </c>
      <c r="E328" s="208">
        <v>707.20360000000005</v>
      </c>
      <c r="F328" s="208">
        <v>264.72000000000003</v>
      </c>
      <c r="G328" s="208">
        <v>5621.7</v>
      </c>
    </row>
    <row r="329" spans="1:7">
      <c r="A329" s="203" t="s">
        <v>1177</v>
      </c>
      <c r="B329" s="203" t="s">
        <v>1178</v>
      </c>
      <c r="C329" s="207">
        <v>663</v>
      </c>
      <c r="D329" s="206"/>
      <c r="E329" s="206"/>
      <c r="F329" s="206"/>
      <c r="G329" s="206">
        <v>663</v>
      </c>
    </row>
    <row r="330" spans="1:7">
      <c r="A330" s="201" t="s">
        <v>1179</v>
      </c>
      <c r="B330" s="201" t="s">
        <v>1180</v>
      </c>
      <c r="C330" s="207">
        <v>663</v>
      </c>
      <c r="D330" s="208"/>
      <c r="E330" s="208"/>
      <c r="F330" s="208"/>
      <c r="G330" s="208">
        <v>663</v>
      </c>
    </row>
    <row r="331" spans="1:7">
      <c r="A331" s="203" t="s">
        <v>1181</v>
      </c>
      <c r="B331" s="203" t="s">
        <v>1182</v>
      </c>
      <c r="C331" s="207">
        <v>11932.441224</v>
      </c>
      <c r="D331" s="206">
        <v>2755.2412239999999</v>
      </c>
      <c r="E331" s="206">
        <v>1732.8252239999999</v>
      </c>
      <c r="F331" s="206">
        <v>1022.4160000000001</v>
      </c>
      <c r="G331" s="206">
        <v>9177.2000000000007</v>
      </c>
    </row>
    <row r="332" spans="1:7">
      <c r="A332" s="203" t="s">
        <v>1183</v>
      </c>
      <c r="B332" s="203" t="s">
        <v>1184</v>
      </c>
      <c r="C332" s="207">
        <v>11753.941224</v>
      </c>
      <c r="D332" s="206">
        <v>2755.2412239999999</v>
      </c>
      <c r="E332" s="206">
        <v>1732.8252239999999</v>
      </c>
      <c r="F332" s="206">
        <v>1022.4160000000001</v>
      </c>
      <c r="G332" s="206">
        <v>8998.7000000000007</v>
      </c>
    </row>
    <row r="333" spans="1:7">
      <c r="A333" s="201" t="s">
        <v>1185</v>
      </c>
      <c r="B333" s="201" t="s">
        <v>578</v>
      </c>
      <c r="C333" s="207">
        <v>8241.4264239999993</v>
      </c>
      <c r="D333" s="208">
        <v>1912.726424</v>
      </c>
      <c r="E333" s="208">
        <v>1128.330424</v>
      </c>
      <c r="F333" s="208">
        <v>784.39599999999996</v>
      </c>
      <c r="G333" s="208">
        <v>6328.7</v>
      </c>
    </row>
    <row r="334" spans="1:7">
      <c r="A334" s="201" t="s">
        <v>1186</v>
      </c>
      <c r="B334" s="201" t="s">
        <v>580</v>
      </c>
      <c r="C334" s="207">
        <v>908.51480000000004</v>
      </c>
      <c r="D334" s="208">
        <v>842.51480000000004</v>
      </c>
      <c r="E334" s="208">
        <v>604.49480000000005</v>
      </c>
      <c r="F334" s="208">
        <v>238.02</v>
      </c>
      <c r="G334" s="208">
        <v>66</v>
      </c>
    </row>
    <row r="335" spans="1:7">
      <c r="A335" s="201" t="s">
        <v>1187</v>
      </c>
      <c r="B335" s="201" t="s">
        <v>1188</v>
      </c>
      <c r="C335" s="207">
        <v>2604</v>
      </c>
      <c r="D335" s="208"/>
      <c r="E335" s="208"/>
      <c r="F335" s="208"/>
      <c r="G335" s="208">
        <v>2604</v>
      </c>
    </row>
    <row r="336" spans="1:7">
      <c r="A336" s="203" t="s">
        <v>1189</v>
      </c>
      <c r="B336" s="203" t="s">
        <v>1190</v>
      </c>
      <c r="C336" s="207">
        <v>178.5</v>
      </c>
      <c r="D336" s="206"/>
      <c r="E336" s="206"/>
      <c r="F336" s="206"/>
      <c r="G336" s="206">
        <v>178.5</v>
      </c>
    </row>
    <row r="337" spans="1:7">
      <c r="A337" s="201" t="s">
        <v>1191</v>
      </c>
      <c r="B337" s="201" t="s">
        <v>1192</v>
      </c>
      <c r="C337" s="207">
        <v>178.5</v>
      </c>
      <c r="D337" s="208"/>
      <c r="E337" s="208"/>
      <c r="F337" s="208"/>
      <c r="G337" s="208">
        <v>178.5</v>
      </c>
    </row>
    <row r="338" spans="1:7">
      <c r="A338" s="203" t="s">
        <v>1193</v>
      </c>
      <c r="B338" s="203" t="s">
        <v>1194</v>
      </c>
      <c r="C338" s="207">
        <v>1573.753817</v>
      </c>
      <c r="D338" s="206">
        <v>298.80381699999998</v>
      </c>
      <c r="E338" s="206">
        <v>158.403817</v>
      </c>
      <c r="F338" s="206">
        <v>140.4</v>
      </c>
      <c r="G338" s="206">
        <v>1274.95</v>
      </c>
    </row>
    <row r="339" spans="1:7">
      <c r="A339" s="203" t="s">
        <v>1195</v>
      </c>
      <c r="B339" s="203" t="s">
        <v>1196</v>
      </c>
      <c r="C339" s="207">
        <v>1402.1538169999999</v>
      </c>
      <c r="D339" s="206">
        <v>298.80381699999998</v>
      </c>
      <c r="E339" s="206">
        <v>158.403817</v>
      </c>
      <c r="F339" s="206">
        <v>140.4</v>
      </c>
      <c r="G339" s="206">
        <v>1103.3499999999999</v>
      </c>
    </row>
    <row r="340" spans="1:7">
      <c r="A340" s="201" t="s">
        <v>1197</v>
      </c>
      <c r="B340" s="201" t="s">
        <v>578</v>
      </c>
      <c r="C340" s="207">
        <v>318.80381699999998</v>
      </c>
      <c r="D340" s="208">
        <v>298.80381699999998</v>
      </c>
      <c r="E340" s="208">
        <v>158.403817</v>
      </c>
      <c r="F340" s="208">
        <v>140.4</v>
      </c>
      <c r="G340" s="208">
        <v>20</v>
      </c>
    </row>
    <row r="341" spans="1:7">
      <c r="A341" s="201" t="s">
        <v>1198</v>
      </c>
      <c r="B341" s="201" t="s">
        <v>1199</v>
      </c>
      <c r="C341" s="207">
        <v>1083.3499999999999</v>
      </c>
      <c r="D341" s="208"/>
      <c r="E341" s="208"/>
      <c r="F341" s="208"/>
      <c r="G341" s="208">
        <v>1083.3499999999999</v>
      </c>
    </row>
    <row r="342" spans="1:7">
      <c r="A342" s="203" t="s">
        <v>1200</v>
      </c>
      <c r="B342" s="203" t="s">
        <v>1201</v>
      </c>
      <c r="C342" s="207">
        <v>171.6</v>
      </c>
      <c r="D342" s="206"/>
      <c r="E342" s="206"/>
      <c r="F342" s="206"/>
      <c r="G342" s="206">
        <v>171.6</v>
      </c>
    </row>
    <row r="343" spans="1:7">
      <c r="A343" s="201" t="s">
        <v>1202</v>
      </c>
      <c r="B343" s="201" t="s">
        <v>1203</v>
      </c>
      <c r="C343" s="207">
        <v>171.6</v>
      </c>
      <c r="D343" s="208"/>
      <c r="E343" s="208"/>
      <c r="F343" s="208"/>
      <c r="G343" s="208">
        <v>171.6</v>
      </c>
    </row>
    <row r="344" spans="1:7">
      <c r="A344" s="203" t="s">
        <v>1204</v>
      </c>
      <c r="B344" s="203" t="s">
        <v>1205</v>
      </c>
      <c r="C344" s="207">
        <v>23554.279340000001</v>
      </c>
      <c r="D344" s="206">
        <v>3868.6493399999999</v>
      </c>
      <c r="E344" s="206">
        <v>2931.6933399999998</v>
      </c>
      <c r="F344" s="206">
        <v>936.95600000000002</v>
      </c>
      <c r="G344" s="206">
        <v>19685.63</v>
      </c>
    </row>
    <row r="345" spans="1:7">
      <c r="A345" s="203" t="s">
        <v>1206</v>
      </c>
      <c r="B345" s="203" t="s">
        <v>1207</v>
      </c>
      <c r="C345" s="207">
        <v>14733.279339999999</v>
      </c>
      <c r="D345" s="206">
        <v>3868.6493399999999</v>
      </c>
      <c r="E345" s="206">
        <v>2931.6933399999998</v>
      </c>
      <c r="F345" s="206">
        <v>936.95600000000002</v>
      </c>
      <c r="G345" s="206">
        <v>10864.63</v>
      </c>
    </row>
    <row r="346" spans="1:7">
      <c r="A346" s="201" t="s">
        <v>1208</v>
      </c>
      <c r="B346" s="201" t="s">
        <v>578</v>
      </c>
      <c r="C346" s="207">
        <v>2598.29934</v>
      </c>
      <c r="D346" s="208">
        <v>2310.0093400000001</v>
      </c>
      <c r="E346" s="208">
        <v>1783.97334</v>
      </c>
      <c r="F346" s="208">
        <v>526.03599999999994</v>
      </c>
      <c r="G346" s="208">
        <v>288.29000000000002</v>
      </c>
    </row>
    <row r="347" spans="1:7">
      <c r="A347" s="201" t="s">
        <v>1209</v>
      </c>
      <c r="B347" s="201" t="s">
        <v>1210</v>
      </c>
      <c r="C347" s="207">
        <v>1959.4128000000001</v>
      </c>
      <c r="D347" s="208">
        <v>1345.0727999999999</v>
      </c>
      <c r="E347" s="208">
        <v>968.79280000000006</v>
      </c>
      <c r="F347" s="208">
        <v>376.28</v>
      </c>
      <c r="G347" s="208">
        <v>614.34</v>
      </c>
    </row>
    <row r="348" spans="1:7">
      <c r="A348" s="201" t="s">
        <v>1211</v>
      </c>
      <c r="B348" s="201" t="s">
        <v>1212</v>
      </c>
      <c r="C348" s="207">
        <v>9320.8040000000001</v>
      </c>
      <c r="D348" s="208">
        <v>101.304</v>
      </c>
      <c r="E348" s="208">
        <v>101.304</v>
      </c>
      <c r="F348" s="208"/>
      <c r="G348" s="208">
        <v>9219.5</v>
      </c>
    </row>
    <row r="349" spans="1:7">
      <c r="A349" s="201" t="s">
        <v>1213</v>
      </c>
      <c r="B349" s="201" t="s">
        <v>1214</v>
      </c>
      <c r="C349" s="207">
        <v>179.76320000000001</v>
      </c>
      <c r="D349" s="208">
        <v>112.2632</v>
      </c>
      <c r="E349" s="208">
        <v>77.623199999999997</v>
      </c>
      <c r="F349" s="208">
        <v>34.64</v>
      </c>
      <c r="G349" s="208">
        <v>67.5</v>
      </c>
    </row>
    <row r="350" spans="1:7">
      <c r="A350" s="201" t="s">
        <v>1215</v>
      </c>
      <c r="B350" s="201" t="s">
        <v>1216</v>
      </c>
      <c r="C350" s="207">
        <v>675</v>
      </c>
      <c r="D350" s="208"/>
      <c r="E350" s="208"/>
      <c r="F350" s="208"/>
      <c r="G350" s="208">
        <v>675</v>
      </c>
    </row>
    <row r="351" spans="1:7">
      <c r="A351" s="203" t="s">
        <v>1217</v>
      </c>
      <c r="B351" s="203" t="s">
        <v>1218</v>
      </c>
      <c r="C351" s="207">
        <v>8370</v>
      </c>
      <c r="D351" s="206"/>
      <c r="E351" s="206"/>
      <c r="F351" s="206"/>
      <c r="G351" s="206">
        <v>8370</v>
      </c>
    </row>
    <row r="352" spans="1:7" ht="24">
      <c r="A352" s="201" t="s">
        <v>1219</v>
      </c>
      <c r="B352" s="201" t="s">
        <v>1220</v>
      </c>
      <c r="C352" s="207">
        <v>2769</v>
      </c>
      <c r="D352" s="208"/>
      <c r="E352" s="208"/>
      <c r="F352" s="208"/>
      <c r="G352" s="208">
        <v>2769</v>
      </c>
    </row>
    <row r="353" spans="1:7">
      <c r="A353" s="201" t="s">
        <v>1221</v>
      </c>
      <c r="B353" s="201" t="s">
        <v>1222</v>
      </c>
      <c r="C353" s="207">
        <v>5601</v>
      </c>
      <c r="D353" s="208"/>
      <c r="E353" s="208"/>
      <c r="F353" s="208"/>
      <c r="G353" s="208">
        <v>5601</v>
      </c>
    </row>
    <row r="354" spans="1:7">
      <c r="A354" s="203" t="s">
        <v>1223</v>
      </c>
      <c r="B354" s="203" t="s">
        <v>1224</v>
      </c>
      <c r="C354" s="207">
        <v>451</v>
      </c>
      <c r="D354" s="206"/>
      <c r="E354" s="206"/>
      <c r="F354" s="206"/>
      <c r="G354" s="206">
        <v>451</v>
      </c>
    </row>
    <row r="355" spans="1:7">
      <c r="A355" s="201" t="s">
        <v>1225</v>
      </c>
      <c r="B355" s="201" t="s">
        <v>1226</v>
      </c>
      <c r="C355" s="207">
        <v>451</v>
      </c>
      <c r="D355" s="208"/>
      <c r="E355" s="208"/>
      <c r="F355" s="208"/>
      <c r="G355" s="208">
        <v>451</v>
      </c>
    </row>
    <row r="356" spans="1:7">
      <c r="A356" s="203" t="s">
        <v>1227</v>
      </c>
      <c r="B356" s="203" t="s">
        <v>1228</v>
      </c>
      <c r="C356" s="207">
        <v>2731.171186</v>
      </c>
      <c r="D356" s="206"/>
      <c r="E356" s="206"/>
      <c r="F356" s="206"/>
      <c r="G356" s="206">
        <v>2731.171186</v>
      </c>
    </row>
    <row r="357" spans="1:7">
      <c r="A357" s="203" t="s">
        <v>1229</v>
      </c>
      <c r="B357" s="203" t="s">
        <v>1230</v>
      </c>
      <c r="C357" s="207">
        <v>2611.171186</v>
      </c>
      <c r="D357" s="206"/>
      <c r="E357" s="206"/>
      <c r="F357" s="206"/>
      <c r="G357" s="206">
        <v>2611.171186</v>
      </c>
    </row>
    <row r="358" spans="1:7">
      <c r="A358" s="201" t="s">
        <v>1231</v>
      </c>
      <c r="B358" s="201" t="s">
        <v>1232</v>
      </c>
      <c r="C358" s="207">
        <v>1999.17</v>
      </c>
      <c r="D358" s="208"/>
      <c r="E358" s="208"/>
      <c r="F358" s="208"/>
      <c r="G358" s="208">
        <v>1999.17</v>
      </c>
    </row>
    <row r="359" spans="1:7">
      <c r="A359" s="201" t="s">
        <v>1233</v>
      </c>
      <c r="B359" s="201" t="s">
        <v>1234</v>
      </c>
      <c r="C359" s="207">
        <v>612.00118599999996</v>
      </c>
      <c r="D359" s="208"/>
      <c r="E359" s="208"/>
      <c r="F359" s="208"/>
      <c r="G359" s="208">
        <v>612.00118599999996</v>
      </c>
    </row>
    <row r="360" spans="1:7">
      <c r="A360" s="203" t="s">
        <v>1235</v>
      </c>
      <c r="B360" s="203" t="s">
        <v>1236</v>
      </c>
      <c r="C360" s="207">
        <v>120</v>
      </c>
      <c r="D360" s="206"/>
      <c r="E360" s="206"/>
      <c r="F360" s="206"/>
      <c r="G360" s="206">
        <v>120</v>
      </c>
    </row>
    <row r="361" spans="1:7">
      <c r="A361" s="201" t="s">
        <v>1237</v>
      </c>
      <c r="B361" s="201" t="s">
        <v>1238</v>
      </c>
      <c r="C361" s="207">
        <v>120</v>
      </c>
      <c r="D361" s="208"/>
      <c r="E361" s="208"/>
      <c r="F361" s="208"/>
      <c r="G361" s="208">
        <v>120</v>
      </c>
    </row>
    <row r="362" spans="1:7">
      <c r="A362" s="203" t="s">
        <v>1239</v>
      </c>
      <c r="B362" s="203" t="s">
        <v>1240</v>
      </c>
      <c r="C362" s="207">
        <v>9799</v>
      </c>
      <c r="D362" s="206"/>
      <c r="E362" s="206"/>
      <c r="F362" s="206"/>
      <c r="G362" s="206">
        <v>9799</v>
      </c>
    </row>
    <row r="363" spans="1:7">
      <c r="A363" s="203" t="s">
        <v>1241</v>
      </c>
      <c r="B363" s="203" t="s">
        <v>1242</v>
      </c>
      <c r="C363" s="207">
        <v>89</v>
      </c>
      <c r="D363" s="206"/>
      <c r="E363" s="206"/>
      <c r="F363" s="206"/>
      <c r="G363" s="206">
        <v>89</v>
      </c>
    </row>
    <row r="364" spans="1:7">
      <c r="A364" s="201" t="s">
        <v>1243</v>
      </c>
      <c r="B364" s="201" t="s">
        <v>1244</v>
      </c>
      <c r="C364" s="207">
        <v>89</v>
      </c>
      <c r="D364" s="208"/>
      <c r="E364" s="208"/>
      <c r="F364" s="208"/>
      <c r="G364" s="208">
        <v>89</v>
      </c>
    </row>
    <row r="365" spans="1:7">
      <c r="A365" s="203" t="s">
        <v>1245</v>
      </c>
      <c r="B365" s="203" t="s">
        <v>1246</v>
      </c>
      <c r="C365" s="207">
        <v>290</v>
      </c>
      <c r="D365" s="206"/>
      <c r="E365" s="206"/>
      <c r="F365" s="206"/>
      <c r="G365" s="206">
        <v>290</v>
      </c>
    </row>
    <row r="366" spans="1:7">
      <c r="A366" s="201" t="s">
        <v>1247</v>
      </c>
      <c r="B366" s="201" t="s">
        <v>578</v>
      </c>
      <c r="C366" s="207">
        <v>290</v>
      </c>
      <c r="D366" s="208"/>
      <c r="E366" s="208"/>
      <c r="F366" s="208"/>
      <c r="G366" s="208">
        <v>290</v>
      </c>
    </row>
    <row r="367" spans="1:7">
      <c r="A367" s="203" t="s">
        <v>1248</v>
      </c>
      <c r="B367" s="203" t="s">
        <v>1249</v>
      </c>
      <c r="C367" s="207">
        <v>7440</v>
      </c>
      <c r="D367" s="206"/>
      <c r="E367" s="206"/>
      <c r="F367" s="206"/>
      <c r="G367" s="206">
        <v>7440</v>
      </c>
    </row>
    <row r="368" spans="1:7">
      <c r="A368" s="201" t="s">
        <v>1250</v>
      </c>
      <c r="B368" s="201" t="s">
        <v>1251</v>
      </c>
      <c r="C368" s="207">
        <v>500</v>
      </c>
      <c r="D368" s="208"/>
      <c r="E368" s="208"/>
      <c r="F368" s="208"/>
      <c r="G368" s="208">
        <v>500</v>
      </c>
    </row>
    <row r="369" spans="1:7">
      <c r="A369" s="201" t="s">
        <v>1252</v>
      </c>
      <c r="B369" s="201" t="s">
        <v>1253</v>
      </c>
      <c r="C369" s="207">
        <v>3875</v>
      </c>
      <c r="D369" s="208"/>
      <c r="E369" s="208"/>
      <c r="F369" s="208"/>
      <c r="G369" s="208">
        <v>3875</v>
      </c>
    </row>
    <row r="370" spans="1:7">
      <c r="A370" s="201" t="s">
        <v>1254</v>
      </c>
      <c r="B370" s="201" t="s">
        <v>1255</v>
      </c>
      <c r="C370" s="207">
        <v>3065</v>
      </c>
      <c r="D370" s="208"/>
      <c r="E370" s="208"/>
      <c r="F370" s="208"/>
      <c r="G370" s="208">
        <v>3065</v>
      </c>
    </row>
    <row r="371" spans="1:7">
      <c r="A371" s="203" t="s">
        <v>1256</v>
      </c>
      <c r="B371" s="203" t="s">
        <v>1257</v>
      </c>
      <c r="C371" s="207">
        <v>1980</v>
      </c>
      <c r="D371" s="206"/>
      <c r="E371" s="206"/>
      <c r="F371" s="206"/>
      <c r="G371" s="206">
        <v>1980</v>
      </c>
    </row>
    <row r="372" spans="1:7">
      <c r="A372" s="201" t="s">
        <v>1258</v>
      </c>
      <c r="B372" s="201" t="s">
        <v>1259</v>
      </c>
      <c r="C372" s="207">
        <v>1980</v>
      </c>
      <c r="D372" s="208"/>
      <c r="E372" s="208"/>
      <c r="F372" s="208"/>
      <c r="G372" s="208">
        <v>1980</v>
      </c>
    </row>
    <row r="373" spans="1:7">
      <c r="A373" s="210">
        <v>227</v>
      </c>
      <c r="B373" s="201" t="s">
        <v>1260</v>
      </c>
      <c r="C373" s="207">
        <v>5800</v>
      </c>
      <c r="D373" s="208"/>
      <c r="E373" s="208"/>
      <c r="F373" s="208"/>
      <c r="G373" s="208">
        <v>5800</v>
      </c>
    </row>
    <row r="374" spans="1:7">
      <c r="A374" s="211">
        <v>227</v>
      </c>
      <c r="B374" s="201" t="s">
        <v>1260</v>
      </c>
      <c r="C374" s="207">
        <v>5800</v>
      </c>
      <c r="D374" s="208"/>
      <c r="E374" s="208"/>
      <c r="F374" s="208"/>
      <c r="G374" s="208">
        <v>5800</v>
      </c>
    </row>
    <row r="375" spans="1:7">
      <c r="A375" s="201">
        <v>227</v>
      </c>
      <c r="B375" s="201" t="s">
        <v>1260</v>
      </c>
      <c r="C375" s="207">
        <v>5800</v>
      </c>
      <c r="D375" s="208"/>
      <c r="E375" s="208"/>
      <c r="F375" s="208"/>
      <c r="G375" s="208">
        <v>5800</v>
      </c>
    </row>
    <row r="376" spans="1:7">
      <c r="A376" s="203" t="s">
        <v>1261</v>
      </c>
      <c r="B376" s="203" t="s">
        <v>1262</v>
      </c>
      <c r="C376" s="207">
        <v>15000</v>
      </c>
      <c r="D376" s="206"/>
      <c r="E376" s="206"/>
      <c r="F376" s="206"/>
      <c r="G376" s="206">
        <v>15000</v>
      </c>
    </row>
    <row r="377" spans="1:7">
      <c r="A377" s="203" t="s">
        <v>1263</v>
      </c>
      <c r="B377" s="203" t="s">
        <v>1264</v>
      </c>
      <c r="C377" s="207">
        <v>15000</v>
      </c>
      <c r="D377" s="206"/>
      <c r="E377" s="206"/>
      <c r="F377" s="206"/>
      <c r="G377" s="206">
        <v>15000</v>
      </c>
    </row>
    <row r="378" spans="1:7">
      <c r="A378" s="201" t="s">
        <v>1265</v>
      </c>
      <c r="B378" s="201" t="s">
        <v>1266</v>
      </c>
      <c r="C378" s="207">
        <v>15000</v>
      </c>
      <c r="D378" s="208"/>
      <c r="E378" s="208"/>
      <c r="F378" s="208"/>
      <c r="G378" s="208">
        <v>15000</v>
      </c>
    </row>
    <row r="379" spans="1:7">
      <c r="A379" s="203" t="s">
        <v>1267</v>
      </c>
      <c r="B379" s="203" t="s">
        <v>1268</v>
      </c>
      <c r="C379" s="207">
        <v>11767</v>
      </c>
      <c r="D379" s="206"/>
      <c r="E379" s="206"/>
      <c r="F379" s="206"/>
      <c r="G379" s="206">
        <v>11767</v>
      </c>
    </row>
    <row r="380" spans="1:7" ht="24">
      <c r="A380" s="203" t="s">
        <v>1269</v>
      </c>
      <c r="B380" s="203" t="s">
        <v>1270</v>
      </c>
      <c r="C380" s="207">
        <v>11767</v>
      </c>
      <c r="D380" s="206"/>
      <c r="E380" s="206"/>
      <c r="F380" s="206"/>
      <c r="G380" s="206">
        <v>11767</v>
      </c>
    </row>
    <row r="381" spans="1:7" ht="24">
      <c r="A381" s="201" t="s">
        <v>1271</v>
      </c>
      <c r="B381" s="201" t="s">
        <v>1272</v>
      </c>
      <c r="C381" s="207">
        <v>360</v>
      </c>
      <c r="D381" s="208"/>
      <c r="E381" s="208"/>
      <c r="F381" s="208"/>
      <c r="G381" s="208">
        <v>360</v>
      </c>
    </row>
    <row r="382" spans="1:7" ht="24">
      <c r="A382" s="201" t="s">
        <v>1273</v>
      </c>
      <c r="B382" s="201" t="s">
        <v>1274</v>
      </c>
      <c r="C382" s="207">
        <v>11357</v>
      </c>
      <c r="D382" s="208"/>
      <c r="E382" s="208"/>
      <c r="F382" s="208"/>
      <c r="G382" s="208">
        <v>11357</v>
      </c>
    </row>
    <row r="383" spans="1:7" ht="24">
      <c r="A383" s="201" t="s">
        <v>1275</v>
      </c>
      <c r="B383" s="201" t="s">
        <v>1276</v>
      </c>
      <c r="C383" s="207">
        <v>50</v>
      </c>
      <c r="D383" s="208"/>
      <c r="E383" s="208"/>
      <c r="F383" s="208"/>
      <c r="G383" s="208">
        <v>50</v>
      </c>
    </row>
    <row r="384" spans="1:7">
      <c r="A384" s="203" t="s">
        <v>1277</v>
      </c>
      <c r="B384" s="203" t="s">
        <v>1278</v>
      </c>
      <c r="C384" s="207">
        <v>25</v>
      </c>
      <c r="D384" s="206"/>
      <c r="E384" s="206"/>
      <c r="F384" s="206"/>
      <c r="G384" s="206">
        <v>25</v>
      </c>
    </row>
    <row r="385" spans="1:7">
      <c r="A385" s="203" t="s">
        <v>1279</v>
      </c>
      <c r="B385" s="203" t="s">
        <v>1280</v>
      </c>
      <c r="C385" s="207">
        <v>25</v>
      </c>
      <c r="D385" s="206"/>
      <c r="E385" s="206"/>
      <c r="F385" s="206"/>
      <c r="G385" s="206">
        <v>25</v>
      </c>
    </row>
    <row r="386" spans="1:7">
      <c r="A386" s="201" t="s">
        <v>1281</v>
      </c>
      <c r="B386" s="201" t="s">
        <v>1282</v>
      </c>
      <c r="C386" s="207">
        <v>25</v>
      </c>
      <c r="D386" s="208"/>
      <c r="E386" s="208"/>
      <c r="F386" s="208"/>
      <c r="G386" s="208">
        <v>25</v>
      </c>
    </row>
    <row r="387" spans="1:7">
      <c r="A387" s="203" t="s">
        <v>1283</v>
      </c>
      <c r="B387" s="203" t="s">
        <v>1284</v>
      </c>
      <c r="C387" s="207">
        <v>101</v>
      </c>
      <c r="D387" s="206"/>
      <c r="E387" s="206"/>
      <c r="F387" s="206"/>
      <c r="G387" s="206">
        <v>101</v>
      </c>
    </row>
    <row r="388" spans="1:7" ht="24">
      <c r="A388" s="203" t="s">
        <v>1285</v>
      </c>
      <c r="B388" s="203" t="s">
        <v>1286</v>
      </c>
      <c r="C388" s="207">
        <v>101</v>
      </c>
      <c r="D388" s="206"/>
      <c r="E388" s="206"/>
      <c r="F388" s="206"/>
      <c r="G388" s="206">
        <v>101</v>
      </c>
    </row>
    <row r="389" spans="1:7" ht="24">
      <c r="A389" s="201" t="s">
        <v>1287</v>
      </c>
      <c r="B389" s="201" t="s">
        <v>1288</v>
      </c>
      <c r="C389" s="207">
        <v>1</v>
      </c>
      <c r="D389" s="208"/>
      <c r="E389" s="208"/>
      <c r="F389" s="208"/>
      <c r="G389" s="208">
        <v>1</v>
      </c>
    </row>
    <row r="390" spans="1:7" ht="24">
      <c r="A390" s="201" t="s">
        <v>1289</v>
      </c>
      <c r="B390" s="201" t="s">
        <v>1290</v>
      </c>
      <c r="C390" s="207">
        <v>100</v>
      </c>
      <c r="D390" s="208"/>
      <c r="E390" s="208"/>
      <c r="F390" s="208"/>
      <c r="G390" s="208">
        <v>100</v>
      </c>
    </row>
    <row r="391" spans="1:7" s="214" customFormat="1">
      <c r="A391" s="263" t="s">
        <v>1291</v>
      </c>
      <c r="B391" s="263"/>
      <c r="C391" s="212">
        <f>570545.536178+5124.18</f>
        <v>575669.71617800009</v>
      </c>
      <c r="D391" s="212">
        <f>194001.407178-4.8</f>
        <v>193996.60717800001</v>
      </c>
      <c r="E391" s="212">
        <f>166263.337178-4.8</f>
        <v>166258.537178</v>
      </c>
      <c r="F391" s="213">
        <v>27738.07</v>
      </c>
      <c r="G391" s="212">
        <f>376544.129+5128.98</f>
        <v>381673.109</v>
      </c>
    </row>
  </sheetData>
  <mergeCells count="4">
    <mergeCell ref="A1:G1"/>
    <mergeCell ref="D3:F3"/>
    <mergeCell ref="G3:G4"/>
    <mergeCell ref="A391:B391"/>
  </mergeCells>
  <phoneticPr fontId="2" type="noConversion"/>
  <printOptions horizontalCentered="1"/>
  <pageMargins left="0.118110236220472" right="0.118110236220472" top="0.70866141732283505" bottom="0.27559055118110198" header="0.31496062992126" footer="0.118110236220472"/>
  <pageSetup paperSize="9" pageOrder="overThenDown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P164"/>
  <sheetViews>
    <sheetView showZeros="0" workbookViewId="0">
      <pane xSplit="4" ySplit="6" topLeftCell="AG148" activePane="bottomRight" state="frozen"/>
      <selection pane="topRight"/>
      <selection pane="bottomLeft"/>
      <selection pane="bottomRight" activeCell="BL164" sqref="BL164"/>
    </sheetView>
  </sheetViews>
  <sheetFormatPr defaultColWidth="9" defaultRowHeight="14.25"/>
  <cols>
    <col min="1" max="1" width="2.625" style="33" customWidth="1"/>
    <col min="2" max="2" width="3.25" style="33" customWidth="1"/>
    <col min="3" max="3" width="6.875" style="33" customWidth="1"/>
    <col min="4" max="4" width="12.625" style="79" customWidth="1"/>
    <col min="5" max="5" width="4.75" style="79" customWidth="1"/>
    <col min="6" max="6" width="7.25" style="75" customWidth="1"/>
    <col min="7" max="11" width="3.5" style="75" customWidth="1"/>
    <col min="12" max="14" width="3.625" style="75" customWidth="1"/>
    <col min="15" max="15" width="6.75" style="33" customWidth="1"/>
    <col min="16" max="16" width="13" style="33" customWidth="1"/>
    <col min="17" max="17" width="9.75" style="33" customWidth="1"/>
    <col min="18" max="18" width="9.75" style="75" customWidth="1"/>
    <col min="19" max="19" width="5.75" style="33" customWidth="1"/>
    <col min="20" max="20" width="5.25" style="33" customWidth="1"/>
    <col min="21" max="23" width="4.5" style="33" customWidth="1"/>
    <col min="24" max="24" width="4.375" style="33" customWidth="1"/>
    <col min="25" max="25" width="5" style="33" customWidth="1"/>
    <col min="26" max="26" width="10.375" style="33" customWidth="1"/>
    <col min="27" max="27" width="4.875" style="33" customWidth="1"/>
    <col min="28" max="28" width="5.25" style="33" customWidth="1"/>
    <col min="29" max="29" width="5.625" style="33" customWidth="1"/>
    <col min="30" max="30" width="6.75" style="33" customWidth="1"/>
    <col min="31" max="31" width="7.125" style="33" customWidth="1"/>
    <col min="32" max="34" width="5.25" style="33" customWidth="1"/>
    <col min="35" max="35" width="6" style="33" customWidth="1"/>
    <col min="36" max="36" width="5.5" style="33" customWidth="1"/>
    <col min="37" max="37" width="5.75" style="33" customWidth="1"/>
    <col min="38" max="38" width="3.875" style="33" customWidth="1"/>
    <col min="39" max="39" width="4.375" style="75" customWidth="1"/>
    <col min="40" max="40" width="11.75" style="79" customWidth="1"/>
    <col min="41" max="41" width="5.75" style="33" customWidth="1"/>
    <col min="42" max="42" width="13.25" style="33" customWidth="1"/>
    <col min="43" max="43" width="3.875" style="33" customWidth="1"/>
    <col min="44" max="44" width="5.125" style="33" customWidth="1"/>
    <col min="45" max="45" width="4.625" style="33" customWidth="1"/>
    <col min="46" max="46" width="5.5" style="33" customWidth="1"/>
    <col min="47" max="47" width="4.875" style="33" customWidth="1"/>
    <col min="48" max="48" width="15.5" style="33" customWidth="1"/>
    <col min="49" max="49" width="11.125" style="33" customWidth="1"/>
    <col min="50" max="50" width="4.125" style="33" customWidth="1"/>
    <col min="51" max="51" width="4" style="33" customWidth="1"/>
    <col min="52" max="52" width="3.5" style="33" customWidth="1"/>
    <col min="53" max="53" width="4.75" style="33" customWidth="1"/>
    <col min="54" max="54" width="3.375" style="33" hidden="1" customWidth="1"/>
    <col min="55" max="55" width="4.375" style="33" customWidth="1"/>
    <col min="56" max="56" width="4.5" style="81" customWidth="1"/>
    <col min="57" max="57" width="3.625" style="33" customWidth="1"/>
    <col min="58" max="58" width="2.625" style="33" hidden="1" customWidth="1"/>
    <col min="59" max="59" width="3.5" style="33" customWidth="1"/>
    <col min="60" max="60" width="4.75" style="33" customWidth="1"/>
    <col min="61" max="61" width="5.25" style="33" customWidth="1"/>
    <col min="62" max="62" width="5.375" style="33" customWidth="1"/>
    <col min="63" max="63" width="4.75" style="33" customWidth="1"/>
    <col min="64" max="64" width="10.375" style="33" customWidth="1"/>
    <col min="65" max="65" width="4.375" style="33" customWidth="1"/>
    <col min="66" max="66" width="4.5" style="80" customWidth="1"/>
    <col min="67" max="67" width="4.625" style="33" customWidth="1"/>
    <col min="68" max="68" width="7.125" style="33" customWidth="1"/>
    <col min="69" max="16384" width="9" style="33"/>
  </cols>
  <sheetData>
    <row r="1" spans="1:68" ht="29.1" customHeight="1">
      <c r="A1" s="278" t="s">
        <v>1400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 t="s">
        <v>281</v>
      </c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AZ1" s="278"/>
      <c r="BA1" s="278"/>
      <c r="BB1" s="278"/>
      <c r="BC1" s="278"/>
      <c r="BD1" s="278"/>
      <c r="BE1" s="278"/>
      <c r="BF1" s="278"/>
      <c r="BG1" s="278"/>
      <c r="BH1" s="278"/>
      <c r="BI1" s="278"/>
      <c r="BJ1" s="278"/>
      <c r="BK1" s="278"/>
      <c r="BL1" s="278"/>
      <c r="BM1" s="278"/>
      <c r="BN1" s="278"/>
      <c r="BO1" s="278"/>
      <c r="BP1" s="278"/>
    </row>
    <row r="2" spans="1:68" ht="20.100000000000001" customHeight="1">
      <c r="A2" s="279" t="s">
        <v>47</v>
      </c>
      <c r="B2" s="279"/>
      <c r="C2" s="279"/>
      <c r="D2" s="279"/>
      <c r="E2" s="34"/>
      <c r="F2" s="35"/>
      <c r="G2" s="35"/>
      <c r="H2" s="35"/>
      <c r="I2" s="35"/>
      <c r="J2" s="35"/>
      <c r="K2" s="35"/>
      <c r="L2" s="35"/>
      <c r="M2" s="35"/>
      <c r="N2" s="35"/>
      <c r="O2" s="36"/>
      <c r="P2" s="36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280" t="s">
        <v>9</v>
      </c>
      <c r="AK2" s="280"/>
      <c r="AL2" s="280"/>
      <c r="AM2" s="280"/>
      <c r="AN2" s="38" t="s">
        <v>47</v>
      </c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9"/>
      <c r="BE2" s="37"/>
      <c r="BF2" s="37"/>
      <c r="BG2" s="37"/>
      <c r="BH2" s="40"/>
      <c r="BI2" s="281"/>
      <c r="BJ2" s="281"/>
      <c r="BK2" s="281"/>
      <c r="BL2" s="281"/>
      <c r="BM2" s="281" t="s">
        <v>48</v>
      </c>
      <c r="BN2" s="281"/>
      <c r="BO2" s="281"/>
      <c r="BP2" s="281"/>
    </row>
    <row r="3" spans="1:68" ht="15.75" customHeight="1">
      <c r="A3" s="282" t="s">
        <v>49</v>
      </c>
      <c r="B3" s="282" t="s">
        <v>50</v>
      </c>
      <c r="C3" s="41"/>
      <c r="D3" s="266" t="s">
        <v>51</v>
      </c>
      <c r="E3" s="42"/>
      <c r="F3" s="264" t="s">
        <v>52</v>
      </c>
      <c r="G3" s="43"/>
      <c r="H3" s="43"/>
      <c r="I3" s="43"/>
      <c r="J3" s="43"/>
      <c r="K3" s="43"/>
      <c r="L3" s="264" t="s">
        <v>53</v>
      </c>
      <c r="M3" s="264" t="s">
        <v>54</v>
      </c>
      <c r="N3" s="264" t="s">
        <v>55</v>
      </c>
      <c r="O3" s="266" t="s">
        <v>56</v>
      </c>
      <c r="P3" s="272" t="s">
        <v>57</v>
      </c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3"/>
      <c r="AU3" s="273"/>
      <c r="AV3" s="273"/>
      <c r="AW3" s="273"/>
      <c r="AX3" s="273"/>
      <c r="AY3" s="273"/>
      <c r="AZ3" s="273"/>
      <c r="BA3" s="273"/>
      <c r="BB3" s="273"/>
      <c r="BC3" s="273"/>
      <c r="BD3" s="273"/>
      <c r="BE3" s="273"/>
      <c r="BF3" s="273"/>
      <c r="BG3" s="273"/>
      <c r="BH3" s="274"/>
      <c r="BI3" s="266" t="s">
        <v>58</v>
      </c>
      <c r="BJ3" s="266" t="s">
        <v>59</v>
      </c>
      <c r="BK3" s="266" t="s">
        <v>60</v>
      </c>
      <c r="BL3" s="266" t="s">
        <v>61</v>
      </c>
      <c r="BM3" s="266" t="s">
        <v>62</v>
      </c>
      <c r="BN3" s="285" t="s">
        <v>63</v>
      </c>
      <c r="BO3" s="266" t="s">
        <v>64</v>
      </c>
      <c r="BP3" s="266" t="s">
        <v>65</v>
      </c>
    </row>
    <row r="4" spans="1:68" ht="35.25" customHeight="1">
      <c r="A4" s="283"/>
      <c r="B4" s="283"/>
      <c r="C4" s="41"/>
      <c r="D4" s="267"/>
      <c r="E4" s="42"/>
      <c r="F4" s="275"/>
      <c r="G4" s="43"/>
      <c r="H4" s="43"/>
      <c r="I4" s="43"/>
      <c r="J4" s="43"/>
      <c r="K4" s="43"/>
      <c r="L4" s="275"/>
      <c r="M4" s="275"/>
      <c r="N4" s="275"/>
      <c r="O4" s="267"/>
      <c r="P4" s="266" t="s">
        <v>66</v>
      </c>
      <c r="Q4" s="269" t="s">
        <v>67</v>
      </c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1"/>
      <c r="AN4" s="266" t="s">
        <v>51</v>
      </c>
      <c r="AO4" s="269" t="s">
        <v>68</v>
      </c>
      <c r="AP4" s="270"/>
      <c r="AQ4" s="270"/>
      <c r="AR4" s="271"/>
      <c r="AS4" s="43"/>
      <c r="AT4" s="272" t="s">
        <v>69</v>
      </c>
      <c r="AU4" s="273"/>
      <c r="AV4" s="273"/>
      <c r="AW4" s="273"/>
      <c r="AX4" s="273"/>
      <c r="AY4" s="273"/>
      <c r="AZ4" s="273"/>
      <c r="BA4" s="273"/>
      <c r="BB4" s="273"/>
      <c r="BC4" s="273"/>
      <c r="BD4" s="273"/>
      <c r="BE4" s="273"/>
      <c r="BF4" s="273"/>
      <c r="BG4" s="273"/>
      <c r="BH4" s="274"/>
      <c r="BI4" s="267"/>
      <c r="BJ4" s="267"/>
      <c r="BK4" s="267"/>
      <c r="BL4" s="267"/>
      <c r="BM4" s="267"/>
      <c r="BN4" s="286"/>
      <c r="BO4" s="267"/>
      <c r="BP4" s="267"/>
    </row>
    <row r="5" spans="1:68" ht="25.5" customHeight="1">
      <c r="A5" s="283"/>
      <c r="B5" s="283"/>
      <c r="C5" s="41"/>
      <c r="D5" s="267"/>
      <c r="E5" s="42"/>
      <c r="F5" s="275"/>
      <c r="G5" s="43"/>
      <c r="H5" s="43"/>
      <c r="I5" s="43"/>
      <c r="J5" s="43"/>
      <c r="K5" s="43"/>
      <c r="L5" s="275"/>
      <c r="M5" s="275"/>
      <c r="N5" s="275"/>
      <c r="O5" s="267"/>
      <c r="P5" s="267"/>
      <c r="Q5" s="266" t="s">
        <v>70</v>
      </c>
      <c r="R5" s="266" t="s">
        <v>71</v>
      </c>
      <c r="S5" s="272" t="s">
        <v>72</v>
      </c>
      <c r="T5" s="273"/>
      <c r="U5" s="273"/>
      <c r="V5" s="273"/>
      <c r="W5" s="273"/>
      <c r="X5" s="274"/>
      <c r="Y5" s="266" t="s">
        <v>73</v>
      </c>
      <c r="Z5" s="44"/>
      <c r="AA5" s="44"/>
      <c r="AB5" s="44"/>
      <c r="AC5" s="44"/>
      <c r="AD5" s="266" t="s">
        <v>74</v>
      </c>
      <c r="AE5" s="264" t="s">
        <v>75</v>
      </c>
      <c r="AF5" s="264" t="s">
        <v>76</v>
      </c>
      <c r="AG5" s="264" t="s">
        <v>77</v>
      </c>
      <c r="AH5" s="264" t="s">
        <v>78</v>
      </c>
      <c r="AI5" s="264" t="s">
        <v>79</v>
      </c>
      <c r="AJ5" s="264" t="s">
        <v>80</v>
      </c>
      <c r="AK5" s="264" t="s">
        <v>81</v>
      </c>
      <c r="AL5" s="264" t="s">
        <v>82</v>
      </c>
      <c r="AM5" s="264" t="s">
        <v>83</v>
      </c>
      <c r="AN5" s="267"/>
      <c r="AO5" s="264" t="s">
        <v>70</v>
      </c>
      <c r="AP5" s="264" t="s">
        <v>84</v>
      </c>
      <c r="AQ5" s="264" t="s">
        <v>85</v>
      </c>
      <c r="AR5" s="264" t="s">
        <v>86</v>
      </c>
      <c r="AS5" s="264" t="s">
        <v>87</v>
      </c>
      <c r="AT5" s="264" t="s">
        <v>70</v>
      </c>
      <c r="AU5" s="272" t="s">
        <v>88</v>
      </c>
      <c r="AV5" s="273"/>
      <c r="AW5" s="273"/>
      <c r="AX5" s="274"/>
      <c r="AY5" s="266" t="s">
        <v>89</v>
      </c>
      <c r="AZ5" s="266" t="s">
        <v>90</v>
      </c>
      <c r="BA5" s="266" t="s">
        <v>91</v>
      </c>
      <c r="BB5" s="266" t="s">
        <v>92</v>
      </c>
      <c r="BC5" s="266" t="s">
        <v>93</v>
      </c>
      <c r="BD5" s="276" t="s">
        <v>94</v>
      </c>
      <c r="BE5" s="266" t="s">
        <v>95</v>
      </c>
      <c r="BF5" s="266" t="s">
        <v>96</v>
      </c>
      <c r="BG5" s="266" t="s">
        <v>97</v>
      </c>
      <c r="BH5" s="266" t="s">
        <v>98</v>
      </c>
      <c r="BI5" s="267"/>
      <c r="BJ5" s="267"/>
      <c r="BK5" s="267"/>
      <c r="BL5" s="267"/>
      <c r="BM5" s="267"/>
      <c r="BN5" s="286"/>
      <c r="BO5" s="267"/>
      <c r="BP5" s="267"/>
    </row>
    <row r="6" spans="1:68" ht="85.5" customHeight="1">
      <c r="A6" s="284"/>
      <c r="B6" s="284"/>
      <c r="C6" s="41"/>
      <c r="D6" s="268"/>
      <c r="E6" s="42" t="s">
        <v>99</v>
      </c>
      <c r="F6" s="265"/>
      <c r="G6" s="43" t="s">
        <v>100</v>
      </c>
      <c r="H6" s="43" t="s">
        <v>101</v>
      </c>
      <c r="I6" s="43" t="s">
        <v>102</v>
      </c>
      <c r="J6" s="43" t="s">
        <v>103</v>
      </c>
      <c r="K6" s="43" t="s">
        <v>104</v>
      </c>
      <c r="L6" s="265"/>
      <c r="M6" s="265"/>
      <c r="N6" s="265"/>
      <c r="O6" s="268"/>
      <c r="P6" s="268"/>
      <c r="Q6" s="268"/>
      <c r="R6" s="268"/>
      <c r="S6" s="42" t="s">
        <v>105</v>
      </c>
      <c r="T6" s="42" t="s">
        <v>106</v>
      </c>
      <c r="U6" s="42" t="s">
        <v>107</v>
      </c>
      <c r="V6" s="42" t="s">
        <v>108</v>
      </c>
      <c r="W6" s="42" t="s">
        <v>109</v>
      </c>
      <c r="X6" s="42" t="s">
        <v>110</v>
      </c>
      <c r="Y6" s="268"/>
      <c r="Z6" s="44" t="s">
        <v>111</v>
      </c>
      <c r="AA6" s="44" t="s">
        <v>112</v>
      </c>
      <c r="AB6" s="44" t="s">
        <v>113</v>
      </c>
      <c r="AC6" s="44" t="s">
        <v>114</v>
      </c>
      <c r="AD6" s="268"/>
      <c r="AE6" s="265"/>
      <c r="AF6" s="265"/>
      <c r="AG6" s="265"/>
      <c r="AH6" s="265"/>
      <c r="AI6" s="265"/>
      <c r="AJ6" s="265"/>
      <c r="AK6" s="265"/>
      <c r="AL6" s="265"/>
      <c r="AM6" s="265"/>
      <c r="AN6" s="268"/>
      <c r="AO6" s="265"/>
      <c r="AP6" s="265"/>
      <c r="AQ6" s="265"/>
      <c r="AR6" s="265"/>
      <c r="AS6" s="265"/>
      <c r="AT6" s="265"/>
      <c r="AU6" s="42" t="s">
        <v>105</v>
      </c>
      <c r="AV6" s="42" t="s">
        <v>115</v>
      </c>
      <c r="AW6" s="42" t="s">
        <v>116</v>
      </c>
      <c r="AX6" s="42" t="s">
        <v>117</v>
      </c>
      <c r="AY6" s="268"/>
      <c r="AZ6" s="268"/>
      <c r="BA6" s="268"/>
      <c r="BB6" s="268"/>
      <c r="BC6" s="268"/>
      <c r="BD6" s="277"/>
      <c r="BE6" s="268"/>
      <c r="BF6" s="268"/>
      <c r="BG6" s="268"/>
      <c r="BH6" s="268"/>
      <c r="BI6" s="268"/>
      <c r="BJ6" s="268"/>
      <c r="BK6" s="268"/>
      <c r="BL6" s="268"/>
      <c r="BM6" s="268"/>
      <c r="BN6" s="287"/>
      <c r="BO6" s="268"/>
      <c r="BP6" s="268"/>
    </row>
    <row r="7" spans="1:68" ht="16.5" customHeight="1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  <c r="R7" s="41">
        <v>21</v>
      </c>
      <c r="S7" s="41">
        <v>22</v>
      </c>
      <c r="T7" s="41">
        <v>23</v>
      </c>
      <c r="U7" s="41">
        <v>24</v>
      </c>
      <c r="V7" s="41">
        <v>25</v>
      </c>
      <c r="W7" s="41">
        <v>26</v>
      </c>
      <c r="X7" s="41">
        <v>27</v>
      </c>
      <c r="Y7" s="41">
        <v>28</v>
      </c>
      <c r="Z7" s="41">
        <v>29</v>
      </c>
      <c r="AA7" s="41">
        <v>30</v>
      </c>
      <c r="AB7" s="41">
        <v>31</v>
      </c>
      <c r="AC7" s="41">
        <v>32</v>
      </c>
      <c r="AD7" s="41">
        <v>34</v>
      </c>
      <c r="AE7" s="41">
        <v>35</v>
      </c>
      <c r="AF7" s="41">
        <v>36</v>
      </c>
      <c r="AG7" s="41">
        <v>38</v>
      </c>
      <c r="AH7" s="41">
        <v>39</v>
      </c>
      <c r="AI7" s="41">
        <v>44</v>
      </c>
      <c r="AJ7" s="41">
        <v>45</v>
      </c>
      <c r="AK7" s="41">
        <v>50</v>
      </c>
      <c r="AL7" s="41">
        <v>51</v>
      </c>
      <c r="AM7" s="41">
        <v>52</v>
      </c>
      <c r="AN7" s="41">
        <v>54</v>
      </c>
      <c r="AO7" s="41">
        <v>55</v>
      </c>
      <c r="AP7" s="41">
        <v>56</v>
      </c>
      <c r="AQ7" s="41">
        <v>57</v>
      </c>
      <c r="AR7" s="41">
        <v>59</v>
      </c>
      <c r="AS7" s="41">
        <v>60</v>
      </c>
      <c r="AT7" s="41">
        <v>61</v>
      </c>
      <c r="AU7" s="41">
        <v>62</v>
      </c>
      <c r="AV7" s="41">
        <v>63</v>
      </c>
      <c r="AW7" s="41">
        <v>64</v>
      </c>
      <c r="AX7" s="41">
        <v>65</v>
      </c>
      <c r="AY7" s="41">
        <v>66</v>
      </c>
      <c r="AZ7" s="41">
        <v>67</v>
      </c>
      <c r="BA7" s="41">
        <v>68</v>
      </c>
      <c r="BB7" s="41">
        <v>69</v>
      </c>
      <c r="BC7" s="41">
        <v>70</v>
      </c>
      <c r="BD7" s="41">
        <v>71</v>
      </c>
      <c r="BE7" s="41">
        <v>72</v>
      </c>
      <c r="BF7" s="41">
        <v>73</v>
      </c>
      <c r="BG7" s="41">
        <v>74</v>
      </c>
      <c r="BH7" s="41">
        <v>75</v>
      </c>
      <c r="BI7" s="41">
        <v>76</v>
      </c>
      <c r="BJ7" s="41">
        <v>77</v>
      </c>
      <c r="BK7" s="41">
        <v>78</v>
      </c>
      <c r="BL7" s="41">
        <v>80</v>
      </c>
      <c r="BM7" s="41">
        <v>81</v>
      </c>
      <c r="BN7" s="41">
        <v>82</v>
      </c>
      <c r="BO7" s="41">
        <v>83</v>
      </c>
      <c r="BP7" s="41">
        <v>84</v>
      </c>
    </row>
    <row r="8" spans="1:68" ht="14.25" customHeight="1">
      <c r="A8" s="45">
        <v>1</v>
      </c>
      <c r="B8" s="45" t="s">
        <v>118</v>
      </c>
      <c r="C8" s="46">
        <v>101001</v>
      </c>
      <c r="D8" s="47" t="s">
        <v>119</v>
      </c>
      <c r="E8" s="47" t="s">
        <v>120</v>
      </c>
      <c r="F8" s="48">
        <v>43</v>
      </c>
      <c r="G8" s="48">
        <v>35</v>
      </c>
      <c r="H8" s="48">
        <v>8</v>
      </c>
      <c r="I8" s="48"/>
      <c r="J8" s="48"/>
      <c r="K8" s="48"/>
      <c r="L8" s="48"/>
      <c r="M8" s="48"/>
      <c r="N8" s="48">
        <v>26</v>
      </c>
      <c r="O8" s="48">
        <v>69</v>
      </c>
      <c r="P8" s="49">
        <v>956.64509999999996</v>
      </c>
      <c r="Q8" s="49">
        <v>514.89710000000002</v>
      </c>
      <c r="R8" s="45">
        <v>191.7072</v>
      </c>
      <c r="S8" s="49">
        <v>96.75</v>
      </c>
      <c r="T8" s="45">
        <v>96.75</v>
      </c>
      <c r="U8" s="45"/>
      <c r="V8" s="45"/>
      <c r="W8" s="45"/>
      <c r="X8" s="45"/>
      <c r="Y8" s="49">
        <v>91.74</v>
      </c>
      <c r="Z8" s="45">
        <v>15.9756</v>
      </c>
      <c r="AA8" s="45"/>
      <c r="AB8" s="45"/>
      <c r="AC8" s="45">
        <v>75.764399999999995</v>
      </c>
      <c r="AD8" s="45"/>
      <c r="AE8" s="45">
        <v>0</v>
      </c>
      <c r="AF8" s="51">
        <v>60.831600000000002</v>
      </c>
      <c r="AG8" s="45"/>
      <c r="AH8" s="45">
        <v>24.713899999999999</v>
      </c>
      <c r="AI8" s="45"/>
      <c r="AJ8" s="45">
        <v>1.7306999999999999</v>
      </c>
      <c r="AK8" s="45">
        <v>45.623699999999999</v>
      </c>
      <c r="AL8" s="45"/>
      <c r="AM8" s="45">
        <v>1.8</v>
      </c>
      <c r="AN8" s="53" t="s">
        <v>119</v>
      </c>
      <c r="AO8" s="49">
        <v>439.92399999999998</v>
      </c>
      <c r="AP8" s="45">
        <v>51.6</v>
      </c>
      <c r="AQ8" s="45">
        <v>33.323999999999998</v>
      </c>
      <c r="AR8" s="54">
        <v>355</v>
      </c>
      <c r="AS8" s="45"/>
      <c r="AT8" s="49">
        <v>1.8240000000000001</v>
      </c>
      <c r="AU8" s="49">
        <v>0</v>
      </c>
      <c r="AV8" s="45"/>
      <c r="AW8" s="45"/>
      <c r="AX8" s="45"/>
      <c r="AY8" s="45"/>
      <c r="AZ8" s="45"/>
      <c r="BA8" s="45">
        <v>1.8240000000000001</v>
      </c>
      <c r="BB8" s="45"/>
      <c r="BC8" s="45"/>
      <c r="BD8" s="51"/>
      <c r="BE8" s="45"/>
      <c r="BF8" s="45"/>
      <c r="BG8" s="45"/>
      <c r="BH8" s="45"/>
      <c r="BI8" s="45">
        <v>18</v>
      </c>
      <c r="BJ8" s="45"/>
      <c r="BK8" s="45"/>
      <c r="BL8" s="52">
        <v>974.64509999999996</v>
      </c>
      <c r="BM8" s="45"/>
      <c r="BN8" s="55"/>
      <c r="BO8" s="45"/>
      <c r="BP8" s="45">
        <v>974.64509999999996</v>
      </c>
    </row>
    <row r="9" spans="1:68" ht="14.25" customHeight="1">
      <c r="A9" s="45">
        <v>2</v>
      </c>
      <c r="B9" s="45" t="s">
        <v>118</v>
      </c>
      <c r="C9" s="46">
        <v>103001</v>
      </c>
      <c r="D9" s="47" t="s">
        <v>121</v>
      </c>
      <c r="E9" s="47" t="s">
        <v>120</v>
      </c>
      <c r="F9" s="48">
        <v>54</v>
      </c>
      <c r="G9" s="48">
        <v>45</v>
      </c>
      <c r="H9" s="48">
        <v>6</v>
      </c>
      <c r="I9" s="48">
        <v>3</v>
      </c>
      <c r="J9" s="48"/>
      <c r="K9" s="48"/>
      <c r="L9" s="48"/>
      <c r="M9" s="48">
        <v>1</v>
      </c>
      <c r="N9" s="48">
        <v>36</v>
      </c>
      <c r="O9" s="48">
        <v>91</v>
      </c>
      <c r="P9" s="49">
        <v>1092.7037</v>
      </c>
      <c r="Q9" s="49">
        <v>723.21270000000004</v>
      </c>
      <c r="R9" s="45">
        <v>285.93720000000002</v>
      </c>
      <c r="S9" s="49">
        <v>114.75</v>
      </c>
      <c r="T9" s="45">
        <v>114.75</v>
      </c>
      <c r="U9" s="45"/>
      <c r="V9" s="45"/>
      <c r="W9" s="45"/>
      <c r="X9" s="45"/>
      <c r="Y9" s="49">
        <v>127.21799999999999</v>
      </c>
      <c r="Z9" s="45">
        <v>23.179200000000002</v>
      </c>
      <c r="AA9" s="45"/>
      <c r="AB9" s="45"/>
      <c r="AC9" s="45">
        <v>104.03879999999999</v>
      </c>
      <c r="AD9" s="45"/>
      <c r="AE9" s="45">
        <v>7.77</v>
      </c>
      <c r="AF9" s="51">
        <v>85.707999999999998</v>
      </c>
      <c r="AG9" s="45"/>
      <c r="AH9" s="45">
        <v>34.988900000000001</v>
      </c>
      <c r="AI9" s="45"/>
      <c r="AJ9" s="45">
        <v>2.5596000000000001</v>
      </c>
      <c r="AK9" s="45">
        <v>64.281000000000006</v>
      </c>
      <c r="AL9" s="45"/>
      <c r="AM9" s="45"/>
      <c r="AN9" s="53" t="s">
        <v>121</v>
      </c>
      <c r="AO9" s="49">
        <v>363.24799999999999</v>
      </c>
      <c r="AP9" s="45">
        <v>64.08</v>
      </c>
      <c r="AQ9" s="45">
        <v>48.167999999999999</v>
      </c>
      <c r="AR9" s="54">
        <v>251</v>
      </c>
      <c r="AS9" s="45"/>
      <c r="AT9" s="49">
        <v>6.2430000000000003</v>
      </c>
      <c r="AU9" s="49">
        <v>3.2669999999999999</v>
      </c>
      <c r="AV9" s="45"/>
      <c r="AW9" s="45">
        <v>3.2669999999999999</v>
      </c>
      <c r="AX9" s="45"/>
      <c r="AY9" s="45"/>
      <c r="AZ9" s="45"/>
      <c r="BA9" s="45">
        <v>2.976</v>
      </c>
      <c r="BB9" s="45"/>
      <c r="BC9" s="45"/>
      <c r="BD9" s="51"/>
      <c r="BE9" s="45"/>
      <c r="BF9" s="45"/>
      <c r="BG9" s="45"/>
      <c r="BH9" s="45"/>
      <c r="BI9" s="45"/>
      <c r="BJ9" s="45"/>
      <c r="BK9" s="45"/>
      <c r="BL9" s="52">
        <v>1092.7037</v>
      </c>
      <c r="BM9" s="45"/>
      <c r="BN9" s="55"/>
      <c r="BO9" s="45"/>
      <c r="BP9" s="45">
        <v>1092.7037</v>
      </c>
    </row>
    <row r="10" spans="1:68" ht="14.25" customHeight="1">
      <c r="A10" s="45">
        <v>3</v>
      </c>
      <c r="B10" s="45" t="s">
        <v>118</v>
      </c>
      <c r="C10" s="46">
        <v>102001</v>
      </c>
      <c r="D10" s="47" t="s">
        <v>122</v>
      </c>
      <c r="E10" s="47" t="s">
        <v>120</v>
      </c>
      <c r="F10" s="48">
        <v>55</v>
      </c>
      <c r="G10" s="48">
        <v>37</v>
      </c>
      <c r="H10" s="48">
        <v>6</v>
      </c>
      <c r="I10" s="48">
        <v>12</v>
      </c>
      <c r="J10" s="48"/>
      <c r="K10" s="48"/>
      <c r="L10" s="48"/>
      <c r="M10" s="48"/>
      <c r="N10" s="48">
        <v>27</v>
      </c>
      <c r="O10" s="48">
        <v>82</v>
      </c>
      <c r="P10" s="49">
        <v>1131.6686999999999</v>
      </c>
      <c r="Q10" s="49">
        <v>689.10069999999996</v>
      </c>
      <c r="R10" s="45">
        <v>264.89280000000002</v>
      </c>
      <c r="S10" s="49">
        <v>96.75</v>
      </c>
      <c r="T10" s="45">
        <v>96.75</v>
      </c>
      <c r="U10" s="45"/>
      <c r="V10" s="45"/>
      <c r="W10" s="45"/>
      <c r="X10" s="45"/>
      <c r="Y10" s="49">
        <v>117.1352</v>
      </c>
      <c r="Z10" s="45">
        <v>18.209599999999998</v>
      </c>
      <c r="AA10" s="45"/>
      <c r="AB10" s="45"/>
      <c r="AC10" s="45">
        <v>98.925600000000003</v>
      </c>
      <c r="AD10" s="45"/>
      <c r="AE10" s="45">
        <v>31.08</v>
      </c>
      <c r="AF10" s="51">
        <v>81.577299999999994</v>
      </c>
      <c r="AG10" s="45"/>
      <c r="AH10" s="45">
        <v>33.5839</v>
      </c>
      <c r="AI10" s="45"/>
      <c r="AJ10" s="45">
        <v>2.8984999999999999</v>
      </c>
      <c r="AK10" s="45">
        <v>61.183</v>
      </c>
      <c r="AL10" s="45"/>
      <c r="AM10" s="45"/>
      <c r="AN10" s="53" t="s">
        <v>122</v>
      </c>
      <c r="AO10" s="49">
        <v>442.56799999999998</v>
      </c>
      <c r="AP10" s="45">
        <v>63.120000000000005</v>
      </c>
      <c r="AQ10" s="45">
        <v>38.448</v>
      </c>
      <c r="AR10" s="54">
        <v>341</v>
      </c>
      <c r="AS10" s="45"/>
      <c r="AT10" s="49">
        <v>0</v>
      </c>
      <c r="AU10" s="49">
        <v>0</v>
      </c>
      <c r="AV10" s="45"/>
      <c r="AW10" s="45"/>
      <c r="AX10" s="45"/>
      <c r="AY10" s="45"/>
      <c r="AZ10" s="45"/>
      <c r="BA10" s="45"/>
      <c r="BB10" s="45"/>
      <c r="BC10" s="45"/>
      <c r="BD10" s="51"/>
      <c r="BE10" s="45"/>
      <c r="BF10" s="45"/>
      <c r="BG10" s="45"/>
      <c r="BH10" s="45"/>
      <c r="BI10" s="45"/>
      <c r="BJ10" s="45"/>
      <c r="BK10" s="45"/>
      <c r="BL10" s="52">
        <v>1131.6686999999999</v>
      </c>
      <c r="BM10" s="45"/>
      <c r="BN10" s="55"/>
      <c r="BO10" s="45"/>
      <c r="BP10" s="45">
        <v>1131.6686999999999</v>
      </c>
    </row>
    <row r="11" spans="1:68" ht="14.25" customHeight="1">
      <c r="A11" s="45">
        <v>4</v>
      </c>
      <c r="B11" s="45" t="s">
        <v>118</v>
      </c>
      <c r="C11" s="46">
        <v>104001</v>
      </c>
      <c r="D11" s="47" t="s">
        <v>123</v>
      </c>
      <c r="E11" s="47" t="s">
        <v>120</v>
      </c>
      <c r="F11" s="48">
        <v>28</v>
      </c>
      <c r="G11" s="48">
        <v>25</v>
      </c>
      <c r="H11" s="48">
        <v>2</v>
      </c>
      <c r="I11" s="48">
        <v>1</v>
      </c>
      <c r="J11" s="48"/>
      <c r="K11" s="48"/>
      <c r="L11" s="48"/>
      <c r="M11" s="48"/>
      <c r="N11" s="48">
        <v>30</v>
      </c>
      <c r="O11" s="48">
        <v>58</v>
      </c>
      <c r="P11" s="49">
        <v>615.60299999999995</v>
      </c>
      <c r="Q11" s="49">
        <v>373.97059999999999</v>
      </c>
      <c r="R11" s="45">
        <v>146.93879999999999</v>
      </c>
      <c r="S11" s="49">
        <v>60.75</v>
      </c>
      <c r="T11" s="45">
        <v>60.75</v>
      </c>
      <c r="U11" s="45"/>
      <c r="V11" s="45"/>
      <c r="W11" s="45"/>
      <c r="X11" s="45"/>
      <c r="Y11" s="49">
        <v>66.7256</v>
      </c>
      <c r="Z11" s="45">
        <v>11.93</v>
      </c>
      <c r="AA11" s="45"/>
      <c r="AB11" s="45"/>
      <c r="AC11" s="45">
        <v>54.7956</v>
      </c>
      <c r="AD11" s="45"/>
      <c r="AE11" s="45">
        <v>2.59</v>
      </c>
      <c r="AF11" s="51">
        <v>44.320700000000002</v>
      </c>
      <c r="AG11" s="45"/>
      <c r="AH11" s="45">
        <v>18.098700000000001</v>
      </c>
      <c r="AI11" s="45"/>
      <c r="AJ11" s="45">
        <v>1.3063</v>
      </c>
      <c r="AK11" s="45">
        <v>33.240499999999997</v>
      </c>
      <c r="AL11" s="45"/>
      <c r="AM11" s="45"/>
      <c r="AN11" s="53" t="s">
        <v>123</v>
      </c>
      <c r="AO11" s="49">
        <v>240.376</v>
      </c>
      <c r="AP11" s="45">
        <v>33.36</v>
      </c>
      <c r="AQ11" s="45">
        <v>26.015999999999998</v>
      </c>
      <c r="AR11" s="54">
        <v>181</v>
      </c>
      <c r="AS11" s="45"/>
      <c r="AT11" s="49">
        <v>1.2564</v>
      </c>
      <c r="AU11" s="49">
        <v>0</v>
      </c>
      <c r="AV11" s="45"/>
      <c r="AW11" s="45"/>
      <c r="AX11" s="45"/>
      <c r="AY11" s="45"/>
      <c r="AZ11" s="45"/>
      <c r="BA11" s="45">
        <v>1.2564</v>
      </c>
      <c r="BB11" s="45"/>
      <c r="BC11" s="45"/>
      <c r="BD11" s="51"/>
      <c r="BE11" s="45"/>
      <c r="BF11" s="45"/>
      <c r="BG11" s="45"/>
      <c r="BH11" s="45"/>
      <c r="BI11" s="45">
        <v>143</v>
      </c>
      <c r="BJ11" s="45"/>
      <c r="BK11" s="45"/>
      <c r="BL11" s="52">
        <v>758.60299999999995</v>
      </c>
      <c r="BM11" s="45"/>
      <c r="BN11" s="55"/>
      <c r="BO11" s="45"/>
      <c r="BP11" s="45">
        <v>758.60299999999995</v>
      </c>
    </row>
    <row r="12" spans="1:68" ht="14.25" customHeight="1">
      <c r="A12" s="45">
        <v>5</v>
      </c>
      <c r="B12" s="45" t="s">
        <v>118</v>
      </c>
      <c r="C12" s="46">
        <v>105001</v>
      </c>
      <c r="D12" s="47" t="s">
        <v>124</v>
      </c>
      <c r="E12" s="47" t="s">
        <v>120</v>
      </c>
      <c r="F12" s="48">
        <v>108</v>
      </c>
      <c r="G12" s="48">
        <v>101</v>
      </c>
      <c r="H12" s="48">
        <v>2</v>
      </c>
      <c r="I12" s="48">
        <v>4</v>
      </c>
      <c r="J12" s="48">
        <v>1</v>
      </c>
      <c r="K12" s="48"/>
      <c r="L12" s="48"/>
      <c r="M12" s="48"/>
      <c r="N12" s="48">
        <v>19</v>
      </c>
      <c r="O12" s="48">
        <v>127</v>
      </c>
      <c r="P12" s="49">
        <v>2077.9047999999998</v>
      </c>
      <c r="Q12" s="49">
        <v>1299.1848</v>
      </c>
      <c r="R12" s="45">
        <v>462.34800000000001</v>
      </c>
      <c r="S12" s="49">
        <v>269.952</v>
      </c>
      <c r="T12" s="45">
        <v>231.75</v>
      </c>
      <c r="U12" s="45"/>
      <c r="V12" s="45"/>
      <c r="W12" s="45"/>
      <c r="X12" s="45">
        <v>38.201999999999998</v>
      </c>
      <c r="Y12" s="49">
        <v>227.5616</v>
      </c>
      <c r="Z12" s="45">
        <v>37.244</v>
      </c>
      <c r="AA12" s="45"/>
      <c r="AB12" s="45"/>
      <c r="AC12" s="45">
        <v>190.3176</v>
      </c>
      <c r="AD12" s="45"/>
      <c r="AE12" s="45">
        <v>12.95</v>
      </c>
      <c r="AF12" s="51">
        <v>149.53749999999999</v>
      </c>
      <c r="AG12" s="45"/>
      <c r="AH12" s="45">
        <v>60.241599999999998</v>
      </c>
      <c r="AI12" s="45"/>
      <c r="AJ12" s="45">
        <v>4.4409000000000001</v>
      </c>
      <c r="AK12" s="45">
        <v>112.1532</v>
      </c>
      <c r="AL12" s="45"/>
      <c r="AM12" s="45"/>
      <c r="AN12" s="53" t="s">
        <v>124</v>
      </c>
      <c r="AO12" s="49">
        <v>775.40800000000002</v>
      </c>
      <c r="AP12" s="45">
        <v>262.3</v>
      </c>
      <c r="AQ12" s="45">
        <v>78.108000000000004</v>
      </c>
      <c r="AR12" s="54">
        <v>120</v>
      </c>
      <c r="AS12" s="45">
        <v>315</v>
      </c>
      <c r="AT12" s="49">
        <v>3.3119999999999998</v>
      </c>
      <c r="AU12" s="49">
        <v>0</v>
      </c>
      <c r="AV12" s="45"/>
      <c r="AW12" s="45"/>
      <c r="AX12" s="45"/>
      <c r="AY12" s="45"/>
      <c r="AZ12" s="45"/>
      <c r="BA12" s="45">
        <v>3.3119999999999998</v>
      </c>
      <c r="BB12" s="45"/>
      <c r="BC12" s="45"/>
      <c r="BD12" s="51"/>
      <c r="BE12" s="45"/>
      <c r="BF12" s="45"/>
      <c r="BG12" s="45"/>
      <c r="BH12" s="45"/>
      <c r="BI12" s="45">
        <v>507</v>
      </c>
      <c r="BJ12" s="45"/>
      <c r="BK12" s="45"/>
      <c r="BL12" s="52">
        <v>2584.9047999999998</v>
      </c>
      <c r="BM12" s="45"/>
      <c r="BN12" s="55"/>
      <c r="BO12" s="45"/>
      <c r="BP12" s="45">
        <v>2584.9047999999998</v>
      </c>
    </row>
    <row r="13" spans="1:68" ht="14.25" customHeight="1">
      <c r="A13" s="45">
        <v>6</v>
      </c>
      <c r="B13" s="45" t="s">
        <v>118</v>
      </c>
      <c r="C13" s="46">
        <v>109001</v>
      </c>
      <c r="D13" s="47" t="s">
        <v>125</v>
      </c>
      <c r="E13" s="47" t="s">
        <v>120</v>
      </c>
      <c r="F13" s="48">
        <v>21</v>
      </c>
      <c r="G13" s="48">
        <v>14</v>
      </c>
      <c r="H13" s="48">
        <v>2</v>
      </c>
      <c r="I13" s="48">
        <v>4</v>
      </c>
      <c r="J13" s="48">
        <v>1</v>
      </c>
      <c r="K13" s="48"/>
      <c r="L13" s="48"/>
      <c r="M13" s="48"/>
      <c r="N13" s="48">
        <v>8</v>
      </c>
      <c r="O13" s="48">
        <v>29</v>
      </c>
      <c r="P13" s="49">
        <v>706.42820000000006</v>
      </c>
      <c r="Q13" s="49">
        <v>264.17419999999998</v>
      </c>
      <c r="R13" s="45">
        <v>89.557199999999995</v>
      </c>
      <c r="S13" s="49">
        <v>56.16</v>
      </c>
      <c r="T13" s="45">
        <v>36</v>
      </c>
      <c r="U13" s="45"/>
      <c r="V13" s="45"/>
      <c r="W13" s="45"/>
      <c r="X13" s="45">
        <v>20.16</v>
      </c>
      <c r="Y13" s="49">
        <v>42.084900000000005</v>
      </c>
      <c r="Z13" s="45">
        <v>6.2541000000000002</v>
      </c>
      <c r="AA13" s="45"/>
      <c r="AB13" s="45"/>
      <c r="AC13" s="45">
        <v>35.830800000000004</v>
      </c>
      <c r="AD13" s="45"/>
      <c r="AE13" s="45">
        <v>12.95</v>
      </c>
      <c r="AF13" s="51">
        <v>28.8947</v>
      </c>
      <c r="AG13" s="45"/>
      <c r="AH13" s="45">
        <v>11.8331</v>
      </c>
      <c r="AI13" s="45"/>
      <c r="AJ13" s="45">
        <v>1.0232000000000001</v>
      </c>
      <c r="AK13" s="45">
        <v>21.671099999999999</v>
      </c>
      <c r="AL13" s="45"/>
      <c r="AM13" s="45"/>
      <c r="AN13" s="53" t="s">
        <v>125</v>
      </c>
      <c r="AO13" s="49">
        <v>231.636</v>
      </c>
      <c r="AP13" s="45">
        <v>24</v>
      </c>
      <c r="AQ13" s="45">
        <v>12.635999999999999</v>
      </c>
      <c r="AR13" s="54">
        <v>6</v>
      </c>
      <c r="AS13" s="45">
        <v>189</v>
      </c>
      <c r="AT13" s="49">
        <v>210.61799999999999</v>
      </c>
      <c r="AU13" s="49">
        <v>0</v>
      </c>
      <c r="AV13" s="45"/>
      <c r="AW13" s="45"/>
      <c r="AX13" s="45"/>
      <c r="AY13" s="45"/>
      <c r="AZ13" s="45"/>
      <c r="BA13" s="45">
        <v>0.61799999999999999</v>
      </c>
      <c r="BB13" s="45"/>
      <c r="BC13" s="45"/>
      <c r="BD13" s="51"/>
      <c r="BE13" s="45"/>
      <c r="BF13" s="45"/>
      <c r="BG13" s="45"/>
      <c r="BH13" s="45">
        <v>210</v>
      </c>
      <c r="BI13" s="45">
        <v>162</v>
      </c>
      <c r="BJ13" s="45"/>
      <c r="BK13" s="45"/>
      <c r="BL13" s="52">
        <v>868.42820000000006</v>
      </c>
      <c r="BM13" s="45"/>
      <c r="BN13" s="55"/>
      <c r="BO13" s="45"/>
      <c r="BP13" s="45">
        <v>868.42820000000006</v>
      </c>
    </row>
    <row r="14" spans="1:68" ht="14.25" customHeight="1">
      <c r="A14" s="45">
        <v>7</v>
      </c>
      <c r="B14" s="45" t="s">
        <v>118</v>
      </c>
      <c r="C14" s="46">
        <v>106001</v>
      </c>
      <c r="D14" s="47" t="s">
        <v>126</v>
      </c>
      <c r="E14" s="47" t="s">
        <v>120</v>
      </c>
      <c r="F14" s="48">
        <v>33</v>
      </c>
      <c r="G14" s="48">
        <v>30</v>
      </c>
      <c r="H14" s="48"/>
      <c r="I14" s="48">
        <v>3</v>
      </c>
      <c r="J14" s="48"/>
      <c r="K14" s="48"/>
      <c r="L14" s="48"/>
      <c r="M14" s="48"/>
      <c r="N14" s="48">
        <v>9</v>
      </c>
      <c r="O14" s="48">
        <v>42</v>
      </c>
      <c r="P14" s="49">
        <v>873.85829999999987</v>
      </c>
      <c r="Q14" s="49">
        <v>369.18229999999994</v>
      </c>
      <c r="R14" s="45">
        <v>131.86080000000001</v>
      </c>
      <c r="S14" s="49">
        <v>67.5</v>
      </c>
      <c r="T14" s="45">
        <v>67.5</v>
      </c>
      <c r="U14" s="45"/>
      <c r="V14" s="45"/>
      <c r="W14" s="45"/>
      <c r="X14" s="45"/>
      <c r="Y14" s="49">
        <v>66.413399999999996</v>
      </c>
      <c r="Z14" s="45">
        <v>10.0962</v>
      </c>
      <c r="AA14" s="45"/>
      <c r="AB14" s="45"/>
      <c r="AC14" s="45">
        <v>56.3172</v>
      </c>
      <c r="AD14" s="45"/>
      <c r="AE14" s="45">
        <v>7.77</v>
      </c>
      <c r="AF14" s="51">
        <v>43.767099999999999</v>
      </c>
      <c r="AG14" s="45"/>
      <c r="AH14" s="45">
        <v>17.6736</v>
      </c>
      <c r="AI14" s="45"/>
      <c r="AJ14" s="45">
        <v>1.3721000000000001</v>
      </c>
      <c r="AK14" s="45">
        <v>32.825299999999999</v>
      </c>
      <c r="AL14" s="45"/>
      <c r="AM14" s="45"/>
      <c r="AN14" s="53" t="s">
        <v>126</v>
      </c>
      <c r="AO14" s="49">
        <v>242.76400000000001</v>
      </c>
      <c r="AP14" s="45">
        <v>38.880000000000003</v>
      </c>
      <c r="AQ14" s="45">
        <v>22.884</v>
      </c>
      <c r="AR14" s="54">
        <v>181</v>
      </c>
      <c r="AS14" s="45"/>
      <c r="AT14" s="49">
        <v>261.91199999999998</v>
      </c>
      <c r="AU14" s="49">
        <v>0</v>
      </c>
      <c r="AV14" s="45"/>
      <c r="AW14" s="45"/>
      <c r="AX14" s="45"/>
      <c r="AY14" s="45"/>
      <c r="AZ14" s="45"/>
      <c r="BA14" s="45">
        <v>1.512</v>
      </c>
      <c r="BB14" s="45"/>
      <c r="BC14" s="45"/>
      <c r="BD14" s="51"/>
      <c r="BE14" s="45"/>
      <c r="BF14" s="45"/>
      <c r="BG14" s="45"/>
      <c r="BH14" s="45">
        <v>260.39999999999998</v>
      </c>
      <c r="BI14" s="45">
        <v>495</v>
      </c>
      <c r="BJ14" s="45"/>
      <c r="BK14" s="45"/>
      <c r="BL14" s="52">
        <v>1368.8582999999999</v>
      </c>
      <c r="BM14" s="45"/>
      <c r="BN14" s="55"/>
      <c r="BO14" s="45"/>
      <c r="BP14" s="45">
        <v>1368.8582999999999</v>
      </c>
    </row>
    <row r="15" spans="1:68" ht="14.25" customHeight="1">
      <c r="A15" s="45">
        <v>8</v>
      </c>
      <c r="B15" s="45" t="s">
        <v>118</v>
      </c>
      <c r="C15" s="46">
        <v>107001</v>
      </c>
      <c r="D15" s="47" t="s">
        <v>127</v>
      </c>
      <c r="E15" s="47" t="s">
        <v>120</v>
      </c>
      <c r="F15" s="48">
        <v>19</v>
      </c>
      <c r="G15" s="48">
        <v>17</v>
      </c>
      <c r="H15" s="48">
        <v>1</v>
      </c>
      <c r="I15" s="48">
        <v>1</v>
      </c>
      <c r="J15" s="48"/>
      <c r="K15" s="48"/>
      <c r="L15" s="48"/>
      <c r="M15" s="48"/>
      <c r="N15" s="48">
        <v>6</v>
      </c>
      <c r="O15" s="48">
        <v>25</v>
      </c>
      <c r="P15" s="49">
        <v>453.73059999999998</v>
      </c>
      <c r="Q15" s="49">
        <v>230.38660000000002</v>
      </c>
      <c r="R15" s="45">
        <v>86.105999999999995</v>
      </c>
      <c r="S15" s="49">
        <v>40.5</v>
      </c>
      <c r="T15" s="45">
        <v>40.5</v>
      </c>
      <c r="U15" s="45"/>
      <c r="V15" s="45"/>
      <c r="W15" s="45"/>
      <c r="X15" s="45"/>
      <c r="Y15" s="49">
        <v>41.541199999999996</v>
      </c>
      <c r="Z15" s="45">
        <v>6.9032</v>
      </c>
      <c r="AA15" s="45"/>
      <c r="AB15" s="45"/>
      <c r="AC15" s="45">
        <v>34.637999999999998</v>
      </c>
      <c r="AD15" s="45"/>
      <c r="AE15" s="45">
        <v>2.59</v>
      </c>
      <c r="AF15" s="51">
        <v>27.318000000000001</v>
      </c>
      <c r="AG15" s="45"/>
      <c r="AH15" s="45">
        <v>11.0267</v>
      </c>
      <c r="AI15" s="45"/>
      <c r="AJ15" s="45">
        <v>0.81620000000000004</v>
      </c>
      <c r="AK15" s="45">
        <v>20.488499999999998</v>
      </c>
      <c r="AL15" s="45"/>
      <c r="AM15" s="45"/>
      <c r="AN15" s="53" t="s">
        <v>127</v>
      </c>
      <c r="AO15" s="49">
        <v>128.34399999999999</v>
      </c>
      <c r="AP15" s="45">
        <v>22.56</v>
      </c>
      <c r="AQ15" s="45">
        <v>14.784000000000001</v>
      </c>
      <c r="AR15" s="54">
        <v>91</v>
      </c>
      <c r="AS15" s="45"/>
      <c r="AT15" s="49">
        <v>95</v>
      </c>
      <c r="AU15" s="49">
        <v>0</v>
      </c>
      <c r="AV15" s="45"/>
      <c r="AW15" s="45"/>
      <c r="AX15" s="45"/>
      <c r="AY15" s="45"/>
      <c r="AZ15" s="45"/>
      <c r="BA15" s="45"/>
      <c r="BB15" s="45"/>
      <c r="BC15" s="45"/>
      <c r="BD15" s="51"/>
      <c r="BE15" s="45"/>
      <c r="BF15" s="45"/>
      <c r="BG15" s="45"/>
      <c r="BH15" s="45">
        <v>95</v>
      </c>
      <c r="BI15" s="45">
        <v>287</v>
      </c>
      <c r="BJ15" s="45"/>
      <c r="BK15" s="45"/>
      <c r="BL15" s="52">
        <v>740.73059999999998</v>
      </c>
      <c r="BM15" s="45">
        <v>7</v>
      </c>
      <c r="BN15" s="55"/>
      <c r="BO15" s="45"/>
      <c r="BP15" s="45">
        <v>747.73059999999998</v>
      </c>
    </row>
    <row r="16" spans="1:68" ht="14.25" customHeight="1">
      <c r="A16" s="45">
        <v>9</v>
      </c>
      <c r="B16" s="45" t="s">
        <v>118</v>
      </c>
      <c r="C16" s="46">
        <v>108001</v>
      </c>
      <c r="D16" s="47" t="s">
        <v>128</v>
      </c>
      <c r="E16" s="47" t="s">
        <v>120</v>
      </c>
      <c r="F16" s="48">
        <v>11</v>
      </c>
      <c r="G16" s="48">
        <v>9</v>
      </c>
      <c r="H16" s="48"/>
      <c r="I16" s="48">
        <v>2</v>
      </c>
      <c r="J16" s="48"/>
      <c r="K16" s="48"/>
      <c r="L16" s="48"/>
      <c r="M16" s="48"/>
      <c r="N16" s="48">
        <v>6</v>
      </c>
      <c r="O16" s="48">
        <v>17</v>
      </c>
      <c r="P16" s="49">
        <v>242.77670000000001</v>
      </c>
      <c r="Q16" s="49">
        <v>135.36270000000002</v>
      </c>
      <c r="R16" s="45">
        <v>51.031199999999998</v>
      </c>
      <c r="S16" s="49">
        <v>20.25</v>
      </c>
      <c r="T16" s="45">
        <v>20.25</v>
      </c>
      <c r="U16" s="45"/>
      <c r="V16" s="45"/>
      <c r="W16" s="45"/>
      <c r="X16" s="45"/>
      <c r="Y16" s="49">
        <v>23.758400000000002</v>
      </c>
      <c r="Z16" s="45">
        <v>3.7484000000000002</v>
      </c>
      <c r="AA16" s="45"/>
      <c r="AB16" s="45"/>
      <c r="AC16" s="45">
        <v>20.010000000000002</v>
      </c>
      <c r="AD16" s="45"/>
      <c r="AE16" s="45">
        <v>5.18</v>
      </c>
      <c r="AF16" s="51">
        <v>16.0351</v>
      </c>
      <c r="AG16" s="45"/>
      <c r="AH16" s="45">
        <v>6.5442</v>
      </c>
      <c r="AI16" s="45"/>
      <c r="AJ16" s="45">
        <v>0.53739999999999999</v>
      </c>
      <c r="AK16" s="45">
        <v>12.026400000000001</v>
      </c>
      <c r="AL16" s="45"/>
      <c r="AM16" s="45"/>
      <c r="AN16" s="53" t="s">
        <v>128</v>
      </c>
      <c r="AO16" s="49">
        <v>106.904</v>
      </c>
      <c r="AP16" s="45">
        <v>12.719999999999999</v>
      </c>
      <c r="AQ16" s="45">
        <v>8.1839999999999993</v>
      </c>
      <c r="AR16" s="54">
        <v>86</v>
      </c>
      <c r="AS16" s="45"/>
      <c r="AT16" s="49">
        <v>0.51</v>
      </c>
      <c r="AU16" s="49">
        <v>0</v>
      </c>
      <c r="AV16" s="45"/>
      <c r="AW16" s="45"/>
      <c r="AX16" s="45"/>
      <c r="AY16" s="45"/>
      <c r="AZ16" s="45"/>
      <c r="BA16" s="45">
        <v>0.51</v>
      </c>
      <c r="BB16" s="45"/>
      <c r="BC16" s="45"/>
      <c r="BD16" s="51"/>
      <c r="BE16" s="45"/>
      <c r="BF16" s="45"/>
      <c r="BG16" s="45"/>
      <c r="BH16" s="45"/>
      <c r="BI16" s="45">
        <v>20</v>
      </c>
      <c r="BJ16" s="45"/>
      <c r="BK16" s="45"/>
      <c r="BL16" s="52">
        <v>262.77670000000001</v>
      </c>
      <c r="BM16" s="45"/>
      <c r="BN16" s="55"/>
      <c r="BO16" s="45"/>
      <c r="BP16" s="45">
        <v>262.77670000000001</v>
      </c>
    </row>
    <row r="17" spans="1:68" ht="14.25" customHeight="1">
      <c r="A17" s="45">
        <v>10</v>
      </c>
      <c r="B17" s="45" t="s">
        <v>118</v>
      </c>
      <c r="C17" s="46">
        <v>121001</v>
      </c>
      <c r="D17" s="47" t="s">
        <v>129</v>
      </c>
      <c r="E17" s="47" t="s">
        <v>130</v>
      </c>
      <c r="F17" s="48">
        <v>20</v>
      </c>
      <c r="G17" s="48">
        <v>12</v>
      </c>
      <c r="H17" s="48">
        <v>1</v>
      </c>
      <c r="I17" s="48">
        <v>7</v>
      </c>
      <c r="J17" s="48"/>
      <c r="K17" s="48"/>
      <c r="L17" s="48"/>
      <c r="M17" s="48"/>
      <c r="N17" s="48">
        <v>10</v>
      </c>
      <c r="O17" s="48">
        <v>30</v>
      </c>
      <c r="P17" s="49">
        <v>373.75999999999993</v>
      </c>
      <c r="Q17" s="49">
        <v>252.21199999999999</v>
      </c>
      <c r="R17" s="45">
        <v>101.01479999999999</v>
      </c>
      <c r="S17" s="49">
        <v>29.25</v>
      </c>
      <c r="T17" s="45">
        <v>29.25</v>
      </c>
      <c r="U17" s="45"/>
      <c r="V17" s="45"/>
      <c r="W17" s="45"/>
      <c r="X17" s="45"/>
      <c r="Y17" s="49">
        <v>37.701100000000004</v>
      </c>
      <c r="Z17" s="45">
        <v>4.8055000000000003</v>
      </c>
      <c r="AA17" s="45"/>
      <c r="AB17" s="45"/>
      <c r="AC17" s="45">
        <v>32.895600000000002</v>
      </c>
      <c r="AD17" s="45"/>
      <c r="AE17" s="45">
        <v>18.13</v>
      </c>
      <c r="AF17" s="51">
        <v>29.775300000000001</v>
      </c>
      <c r="AG17" s="45"/>
      <c r="AH17" s="45">
        <v>12.688599999999999</v>
      </c>
      <c r="AI17" s="45"/>
      <c r="AJ17" s="45">
        <v>1.3207</v>
      </c>
      <c r="AK17" s="45">
        <v>22.331499999999998</v>
      </c>
      <c r="AL17" s="45"/>
      <c r="AM17" s="45"/>
      <c r="AN17" s="53" t="s">
        <v>129</v>
      </c>
      <c r="AO17" s="49">
        <v>119.06399999999999</v>
      </c>
      <c r="AP17" s="45">
        <v>22.32</v>
      </c>
      <c r="AQ17" s="45">
        <v>15.744</v>
      </c>
      <c r="AR17" s="54">
        <v>81</v>
      </c>
      <c r="AS17" s="45"/>
      <c r="AT17" s="49">
        <v>2.484</v>
      </c>
      <c r="AU17" s="49">
        <v>0</v>
      </c>
      <c r="AV17" s="45"/>
      <c r="AW17" s="45"/>
      <c r="AX17" s="45"/>
      <c r="AY17" s="45"/>
      <c r="AZ17" s="45"/>
      <c r="BA17" s="45">
        <v>2.484</v>
      </c>
      <c r="BB17" s="45"/>
      <c r="BC17" s="45"/>
      <c r="BD17" s="51"/>
      <c r="BE17" s="45"/>
      <c r="BF17" s="45"/>
      <c r="BG17" s="45"/>
      <c r="BH17" s="45"/>
      <c r="BI17" s="45"/>
      <c r="BJ17" s="45"/>
      <c r="BK17" s="45"/>
      <c r="BL17" s="52">
        <v>373.75999999999993</v>
      </c>
      <c r="BM17" s="45"/>
      <c r="BN17" s="55">
        <v>33</v>
      </c>
      <c r="BO17" s="45"/>
      <c r="BP17" s="45">
        <v>406.75999999999993</v>
      </c>
    </row>
    <row r="18" spans="1:68" ht="14.25" customHeight="1">
      <c r="A18" s="45">
        <v>11</v>
      </c>
      <c r="B18" s="45" t="s">
        <v>118</v>
      </c>
      <c r="C18" s="46">
        <v>117001</v>
      </c>
      <c r="D18" s="47" t="s">
        <v>131</v>
      </c>
      <c r="E18" s="47" t="s">
        <v>132</v>
      </c>
      <c r="F18" s="48">
        <v>7</v>
      </c>
      <c r="G18" s="48">
        <v>4</v>
      </c>
      <c r="H18" s="48"/>
      <c r="I18" s="48">
        <v>2</v>
      </c>
      <c r="J18" s="48">
        <v>1</v>
      </c>
      <c r="K18" s="48"/>
      <c r="L18" s="48"/>
      <c r="M18" s="48"/>
      <c r="N18" s="48">
        <v>4</v>
      </c>
      <c r="O18" s="48">
        <v>11</v>
      </c>
      <c r="P18" s="49">
        <v>158.5718</v>
      </c>
      <c r="Q18" s="49">
        <v>79.423799999999986</v>
      </c>
      <c r="R18" s="45">
        <v>28.463999999999999</v>
      </c>
      <c r="S18" s="49">
        <v>9</v>
      </c>
      <c r="T18" s="45">
        <v>9</v>
      </c>
      <c r="U18" s="45"/>
      <c r="V18" s="45"/>
      <c r="W18" s="45"/>
      <c r="X18" s="45"/>
      <c r="Y18" s="49">
        <v>13.4802</v>
      </c>
      <c r="Z18" s="45">
        <v>1.5522</v>
      </c>
      <c r="AA18" s="45"/>
      <c r="AB18" s="45"/>
      <c r="AC18" s="45">
        <v>11.928000000000001</v>
      </c>
      <c r="AD18" s="45"/>
      <c r="AE18" s="45">
        <v>7.77</v>
      </c>
      <c r="AF18" s="51">
        <v>9.3942999999999994</v>
      </c>
      <c r="AG18" s="45"/>
      <c r="AH18" s="45">
        <v>3.8748999999999998</v>
      </c>
      <c r="AI18" s="45"/>
      <c r="AJ18" s="45">
        <v>0.3947</v>
      </c>
      <c r="AK18" s="45">
        <v>7.0457000000000001</v>
      </c>
      <c r="AL18" s="45"/>
      <c r="AM18" s="45"/>
      <c r="AN18" s="53" t="s">
        <v>131</v>
      </c>
      <c r="AO18" s="49">
        <v>77.147999999999996</v>
      </c>
      <c r="AP18" s="45">
        <v>7.68</v>
      </c>
      <c r="AQ18" s="45">
        <v>3.468</v>
      </c>
      <c r="AR18" s="54">
        <v>66</v>
      </c>
      <c r="AS18" s="45"/>
      <c r="AT18" s="49">
        <v>2</v>
      </c>
      <c r="AU18" s="49">
        <v>0</v>
      </c>
      <c r="AV18" s="45"/>
      <c r="AW18" s="45"/>
      <c r="AX18" s="45"/>
      <c r="AY18" s="45"/>
      <c r="AZ18" s="45"/>
      <c r="BA18" s="45"/>
      <c r="BB18" s="45"/>
      <c r="BC18" s="45"/>
      <c r="BD18" s="51"/>
      <c r="BE18" s="45"/>
      <c r="BF18" s="45"/>
      <c r="BG18" s="45"/>
      <c r="BH18" s="45">
        <v>2</v>
      </c>
      <c r="BI18" s="45"/>
      <c r="BJ18" s="45"/>
      <c r="BK18" s="45"/>
      <c r="BL18" s="52">
        <v>158.5718</v>
      </c>
      <c r="BM18" s="45"/>
      <c r="BN18" s="55"/>
      <c r="BO18" s="45"/>
      <c r="BP18" s="45">
        <v>158.5718</v>
      </c>
    </row>
    <row r="19" spans="1:68" ht="14.25" customHeight="1">
      <c r="A19" s="45">
        <v>12</v>
      </c>
      <c r="B19" s="45" t="s">
        <v>118</v>
      </c>
      <c r="C19" s="46">
        <v>116001</v>
      </c>
      <c r="D19" s="47" t="s">
        <v>133</v>
      </c>
      <c r="E19" s="47" t="s">
        <v>132</v>
      </c>
      <c r="F19" s="48">
        <v>3</v>
      </c>
      <c r="G19" s="48">
        <v>3</v>
      </c>
      <c r="H19" s="48"/>
      <c r="I19" s="48"/>
      <c r="J19" s="48"/>
      <c r="K19" s="48"/>
      <c r="L19" s="48"/>
      <c r="M19" s="48"/>
      <c r="N19" s="48"/>
      <c r="O19" s="48">
        <v>3</v>
      </c>
      <c r="P19" s="49">
        <v>75.283900000000003</v>
      </c>
      <c r="Q19" s="49">
        <v>38.4039</v>
      </c>
      <c r="R19" s="45">
        <v>14.8704</v>
      </c>
      <c r="S19" s="49">
        <v>6.75</v>
      </c>
      <c r="T19" s="45">
        <v>6.75</v>
      </c>
      <c r="U19" s="45"/>
      <c r="V19" s="45"/>
      <c r="W19" s="45"/>
      <c r="X19" s="45"/>
      <c r="Y19" s="49">
        <v>6.8456000000000001</v>
      </c>
      <c r="Z19" s="45">
        <v>1.2392000000000001</v>
      </c>
      <c r="AA19" s="45"/>
      <c r="AB19" s="45"/>
      <c r="AC19" s="45">
        <v>5.6063999999999998</v>
      </c>
      <c r="AD19" s="45"/>
      <c r="AE19" s="45">
        <v>0</v>
      </c>
      <c r="AF19" s="51">
        <v>4.5545999999999998</v>
      </c>
      <c r="AG19" s="45"/>
      <c r="AH19" s="45">
        <v>1.8376999999999999</v>
      </c>
      <c r="AI19" s="45"/>
      <c r="AJ19" s="45">
        <v>0.12970000000000001</v>
      </c>
      <c r="AK19" s="45">
        <v>3.4159000000000002</v>
      </c>
      <c r="AL19" s="45"/>
      <c r="AM19" s="45"/>
      <c r="AN19" s="53" t="s">
        <v>133</v>
      </c>
      <c r="AO19" s="49">
        <v>31.88</v>
      </c>
      <c r="AP19" s="45">
        <v>3.5999999999999996</v>
      </c>
      <c r="AQ19" s="45">
        <v>2.2799999999999998</v>
      </c>
      <c r="AR19" s="54">
        <v>26</v>
      </c>
      <c r="AS19" s="45"/>
      <c r="AT19" s="49">
        <v>5</v>
      </c>
      <c r="AU19" s="49">
        <v>0</v>
      </c>
      <c r="AV19" s="45"/>
      <c r="AW19" s="45"/>
      <c r="AX19" s="45"/>
      <c r="AY19" s="45"/>
      <c r="AZ19" s="45"/>
      <c r="BA19" s="45"/>
      <c r="BB19" s="45"/>
      <c r="BC19" s="45"/>
      <c r="BD19" s="51"/>
      <c r="BE19" s="45"/>
      <c r="BF19" s="45"/>
      <c r="BG19" s="45"/>
      <c r="BH19" s="45">
        <v>5</v>
      </c>
      <c r="BI19" s="45"/>
      <c r="BJ19" s="45"/>
      <c r="BK19" s="45"/>
      <c r="BL19" s="52">
        <v>75.283900000000003</v>
      </c>
      <c r="BM19" s="45"/>
      <c r="BN19" s="55"/>
      <c r="BO19" s="45"/>
      <c r="BP19" s="45">
        <v>75.283900000000003</v>
      </c>
    </row>
    <row r="20" spans="1:68" ht="14.25" customHeight="1">
      <c r="A20" s="45">
        <v>13</v>
      </c>
      <c r="B20" s="45" t="s">
        <v>118</v>
      </c>
      <c r="C20" s="46">
        <v>115001</v>
      </c>
      <c r="D20" s="47" t="s">
        <v>134</v>
      </c>
      <c r="E20" s="47" t="s">
        <v>120</v>
      </c>
      <c r="F20" s="48">
        <v>10</v>
      </c>
      <c r="G20" s="48">
        <v>6</v>
      </c>
      <c r="H20" s="48">
        <v>1</v>
      </c>
      <c r="I20" s="48">
        <v>3</v>
      </c>
      <c r="J20" s="48"/>
      <c r="K20" s="48"/>
      <c r="L20" s="48"/>
      <c r="M20" s="48"/>
      <c r="N20" s="48">
        <v>4</v>
      </c>
      <c r="O20" s="48">
        <v>14</v>
      </c>
      <c r="P20" s="49">
        <v>207.03219999999999</v>
      </c>
      <c r="Q20" s="49">
        <v>113.79220000000001</v>
      </c>
      <c r="R20" s="45">
        <v>41.452800000000003</v>
      </c>
      <c r="S20" s="49">
        <v>15.75</v>
      </c>
      <c r="T20" s="45">
        <v>15.75</v>
      </c>
      <c r="U20" s="45"/>
      <c r="V20" s="45"/>
      <c r="W20" s="45"/>
      <c r="X20" s="45"/>
      <c r="Y20" s="49">
        <v>19.186299999999999</v>
      </c>
      <c r="Z20" s="45">
        <v>2.6023000000000001</v>
      </c>
      <c r="AA20" s="45"/>
      <c r="AB20" s="45"/>
      <c r="AC20" s="45">
        <v>16.584</v>
      </c>
      <c r="AD20" s="45"/>
      <c r="AE20" s="45">
        <v>7.77</v>
      </c>
      <c r="AF20" s="51">
        <v>13.4655</v>
      </c>
      <c r="AG20" s="45"/>
      <c r="AH20" s="45">
        <v>5.5526999999999997</v>
      </c>
      <c r="AI20" s="45"/>
      <c r="AJ20" s="45">
        <v>0.51580000000000004</v>
      </c>
      <c r="AK20" s="45">
        <v>10.0991</v>
      </c>
      <c r="AL20" s="45"/>
      <c r="AM20" s="45"/>
      <c r="AN20" s="53" t="s">
        <v>134</v>
      </c>
      <c r="AO20" s="49">
        <v>91.32</v>
      </c>
      <c r="AP20" s="45">
        <v>11.280000000000001</v>
      </c>
      <c r="AQ20" s="45">
        <v>5.04</v>
      </c>
      <c r="AR20" s="54">
        <v>75</v>
      </c>
      <c r="AS20" s="45"/>
      <c r="AT20" s="49">
        <v>1.92</v>
      </c>
      <c r="AU20" s="49">
        <v>0</v>
      </c>
      <c r="AV20" s="45"/>
      <c r="AW20" s="45"/>
      <c r="AX20" s="45"/>
      <c r="AY20" s="45"/>
      <c r="AZ20" s="45"/>
      <c r="BA20" s="45">
        <v>1.92</v>
      </c>
      <c r="BB20" s="45"/>
      <c r="BC20" s="45"/>
      <c r="BD20" s="51"/>
      <c r="BE20" s="45"/>
      <c r="BF20" s="45"/>
      <c r="BG20" s="45"/>
      <c r="BH20" s="45"/>
      <c r="BI20" s="45">
        <v>13.75</v>
      </c>
      <c r="BJ20" s="45"/>
      <c r="BK20" s="45"/>
      <c r="BL20" s="52">
        <v>220.78219999999999</v>
      </c>
      <c r="BM20" s="45"/>
      <c r="BN20" s="55"/>
      <c r="BO20" s="45"/>
      <c r="BP20" s="45">
        <v>220.78219999999999</v>
      </c>
    </row>
    <row r="21" spans="1:68" ht="14.25" customHeight="1">
      <c r="A21" s="45">
        <v>14</v>
      </c>
      <c r="B21" s="45" t="s">
        <v>118</v>
      </c>
      <c r="C21" s="46">
        <v>120001</v>
      </c>
      <c r="D21" s="47" t="s">
        <v>135</v>
      </c>
      <c r="E21" s="47" t="s">
        <v>132</v>
      </c>
      <c r="F21" s="48">
        <v>3</v>
      </c>
      <c r="G21" s="48">
        <v>3</v>
      </c>
      <c r="H21" s="48"/>
      <c r="I21" s="48"/>
      <c r="J21" s="48"/>
      <c r="K21" s="48"/>
      <c r="L21" s="48"/>
      <c r="M21" s="48"/>
      <c r="N21" s="48">
        <v>1</v>
      </c>
      <c r="O21" s="48">
        <v>4</v>
      </c>
      <c r="P21" s="49">
        <v>80.198999999999998</v>
      </c>
      <c r="Q21" s="49">
        <v>36.319000000000003</v>
      </c>
      <c r="R21" s="45">
        <v>13.4544</v>
      </c>
      <c r="S21" s="49">
        <v>6.75</v>
      </c>
      <c r="T21" s="45">
        <v>6.75</v>
      </c>
      <c r="U21" s="45"/>
      <c r="V21" s="45"/>
      <c r="W21" s="45"/>
      <c r="X21" s="45"/>
      <c r="Y21" s="49">
        <v>6.7275999999999998</v>
      </c>
      <c r="Z21" s="45">
        <v>1.1212</v>
      </c>
      <c r="AA21" s="45"/>
      <c r="AB21" s="45"/>
      <c r="AC21" s="45">
        <v>5.6063999999999998</v>
      </c>
      <c r="AD21" s="45"/>
      <c r="AE21" s="45">
        <v>0</v>
      </c>
      <c r="AF21" s="51">
        <v>4.3090999999999999</v>
      </c>
      <c r="AG21" s="45"/>
      <c r="AH21" s="45">
        <v>1.7249000000000001</v>
      </c>
      <c r="AI21" s="45"/>
      <c r="AJ21" s="45">
        <v>0.1212</v>
      </c>
      <c r="AK21" s="45">
        <v>3.2317999999999998</v>
      </c>
      <c r="AL21" s="45"/>
      <c r="AM21" s="45"/>
      <c r="AN21" s="53" t="s">
        <v>135</v>
      </c>
      <c r="AO21" s="49">
        <v>43.879999999999995</v>
      </c>
      <c r="AP21" s="45">
        <v>3.5999999999999996</v>
      </c>
      <c r="AQ21" s="45">
        <v>2.2799999999999998</v>
      </c>
      <c r="AR21" s="54">
        <v>38</v>
      </c>
      <c r="AS21" s="45"/>
      <c r="AT21" s="49">
        <v>0</v>
      </c>
      <c r="AU21" s="49">
        <v>0</v>
      </c>
      <c r="AV21" s="45"/>
      <c r="AW21" s="45"/>
      <c r="AX21" s="45"/>
      <c r="AY21" s="45"/>
      <c r="AZ21" s="45"/>
      <c r="BA21" s="45"/>
      <c r="BB21" s="45"/>
      <c r="BC21" s="45"/>
      <c r="BD21" s="51"/>
      <c r="BE21" s="45"/>
      <c r="BF21" s="45"/>
      <c r="BG21" s="45"/>
      <c r="BH21" s="45"/>
      <c r="BI21" s="45">
        <v>11</v>
      </c>
      <c r="BJ21" s="45"/>
      <c r="BK21" s="45"/>
      <c r="BL21" s="52">
        <v>91.198999999999998</v>
      </c>
      <c r="BM21" s="45"/>
      <c r="BN21" s="55"/>
      <c r="BO21" s="45"/>
      <c r="BP21" s="45">
        <v>91.198999999999998</v>
      </c>
    </row>
    <row r="22" spans="1:68" ht="14.25" customHeight="1">
      <c r="A22" s="45">
        <v>15</v>
      </c>
      <c r="B22" s="45" t="s">
        <v>118</v>
      </c>
      <c r="C22" s="46">
        <v>119001</v>
      </c>
      <c r="D22" s="47" t="s">
        <v>136</v>
      </c>
      <c r="E22" s="47" t="s">
        <v>132</v>
      </c>
      <c r="F22" s="48">
        <v>4</v>
      </c>
      <c r="G22" s="48">
        <v>4</v>
      </c>
      <c r="H22" s="48"/>
      <c r="I22" s="48"/>
      <c r="J22" s="48"/>
      <c r="K22" s="48"/>
      <c r="L22" s="48"/>
      <c r="M22" s="48"/>
      <c r="N22" s="48"/>
      <c r="O22" s="48">
        <v>4</v>
      </c>
      <c r="P22" s="49">
        <v>64.834000000000003</v>
      </c>
      <c r="Q22" s="49">
        <v>39.934000000000005</v>
      </c>
      <c r="R22" s="45">
        <v>12.926399999999999</v>
      </c>
      <c r="S22" s="49">
        <v>9</v>
      </c>
      <c r="T22" s="45">
        <v>9</v>
      </c>
      <c r="U22" s="45"/>
      <c r="V22" s="45"/>
      <c r="W22" s="45"/>
      <c r="X22" s="45"/>
      <c r="Y22" s="49">
        <v>7.7132000000000005</v>
      </c>
      <c r="Z22" s="45">
        <v>1.0771999999999999</v>
      </c>
      <c r="AA22" s="45"/>
      <c r="AB22" s="45"/>
      <c r="AC22" s="45">
        <v>6.6360000000000001</v>
      </c>
      <c r="AD22" s="45"/>
      <c r="AE22" s="45">
        <v>0</v>
      </c>
      <c r="AF22" s="51">
        <v>4.7423000000000002</v>
      </c>
      <c r="AG22" s="45"/>
      <c r="AH22" s="45">
        <v>1.8636999999999999</v>
      </c>
      <c r="AI22" s="45"/>
      <c r="AJ22" s="45">
        <v>0.13159999999999999</v>
      </c>
      <c r="AK22" s="45">
        <v>3.5568</v>
      </c>
      <c r="AL22" s="45"/>
      <c r="AM22" s="45"/>
      <c r="AN22" s="53" t="s">
        <v>136</v>
      </c>
      <c r="AO22" s="49">
        <v>24.9</v>
      </c>
      <c r="AP22" s="45">
        <v>4.8</v>
      </c>
      <c r="AQ22" s="45">
        <v>2.1</v>
      </c>
      <c r="AR22" s="54">
        <v>18</v>
      </c>
      <c r="AS22" s="45"/>
      <c r="AT22" s="49">
        <v>0</v>
      </c>
      <c r="AU22" s="49">
        <v>0</v>
      </c>
      <c r="AV22" s="45"/>
      <c r="AW22" s="45"/>
      <c r="AX22" s="45"/>
      <c r="AY22" s="45"/>
      <c r="AZ22" s="45"/>
      <c r="BA22" s="45"/>
      <c r="BB22" s="45"/>
      <c r="BC22" s="45"/>
      <c r="BD22" s="51"/>
      <c r="BE22" s="45"/>
      <c r="BF22" s="45"/>
      <c r="BG22" s="45"/>
      <c r="BH22" s="45"/>
      <c r="BI22" s="45"/>
      <c r="BJ22" s="45"/>
      <c r="BK22" s="45"/>
      <c r="BL22" s="52">
        <v>64.834000000000003</v>
      </c>
      <c r="BM22" s="45"/>
      <c r="BN22" s="55"/>
      <c r="BO22" s="45"/>
      <c r="BP22" s="45">
        <v>64.834000000000003</v>
      </c>
    </row>
    <row r="23" spans="1:68" ht="14.25" customHeight="1">
      <c r="A23" s="45">
        <v>16</v>
      </c>
      <c r="B23" s="45" t="s">
        <v>118</v>
      </c>
      <c r="C23" s="46">
        <v>123001</v>
      </c>
      <c r="D23" s="47" t="s">
        <v>137</v>
      </c>
      <c r="E23" s="47" t="s">
        <v>130</v>
      </c>
      <c r="F23" s="48">
        <v>5</v>
      </c>
      <c r="G23" s="48">
        <v>5</v>
      </c>
      <c r="H23" s="48"/>
      <c r="I23" s="48"/>
      <c r="J23" s="48"/>
      <c r="K23" s="48"/>
      <c r="L23" s="48"/>
      <c r="M23" s="48"/>
      <c r="N23" s="48"/>
      <c r="O23" s="48">
        <v>5</v>
      </c>
      <c r="P23" s="49">
        <v>97.210800000000006</v>
      </c>
      <c r="Q23" s="49">
        <v>59.210800000000006</v>
      </c>
      <c r="R23" s="45">
        <v>22.039200000000001</v>
      </c>
      <c r="S23" s="49">
        <v>11.25</v>
      </c>
      <c r="T23" s="45">
        <v>11.25</v>
      </c>
      <c r="U23" s="45"/>
      <c r="V23" s="45"/>
      <c r="W23" s="45"/>
      <c r="X23" s="45"/>
      <c r="Y23" s="49">
        <v>10.602600000000001</v>
      </c>
      <c r="Z23" s="45">
        <v>1.8366</v>
      </c>
      <c r="AA23" s="45"/>
      <c r="AB23" s="45"/>
      <c r="AC23" s="45">
        <v>8.766</v>
      </c>
      <c r="AD23" s="45"/>
      <c r="AE23" s="45">
        <v>0</v>
      </c>
      <c r="AF23" s="51">
        <v>7.0227000000000004</v>
      </c>
      <c r="AG23" s="45"/>
      <c r="AH23" s="45">
        <v>2.8296000000000001</v>
      </c>
      <c r="AI23" s="45"/>
      <c r="AJ23" s="45">
        <v>0.19969999999999999</v>
      </c>
      <c r="AK23" s="45">
        <v>5.2670000000000003</v>
      </c>
      <c r="AL23" s="45"/>
      <c r="AM23" s="45"/>
      <c r="AN23" s="53" t="s">
        <v>137</v>
      </c>
      <c r="AO23" s="49">
        <v>35.659999999999997</v>
      </c>
      <c r="AP23" s="45">
        <v>6</v>
      </c>
      <c r="AQ23" s="45">
        <v>3.66</v>
      </c>
      <c r="AR23" s="54">
        <v>26</v>
      </c>
      <c r="AS23" s="45"/>
      <c r="AT23" s="49">
        <v>2.34</v>
      </c>
      <c r="AU23" s="49">
        <v>0</v>
      </c>
      <c r="AV23" s="45"/>
      <c r="AW23" s="45"/>
      <c r="AX23" s="45"/>
      <c r="AY23" s="45"/>
      <c r="AZ23" s="45"/>
      <c r="BA23" s="45">
        <v>2.34</v>
      </c>
      <c r="BB23" s="45"/>
      <c r="BC23" s="45"/>
      <c r="BD23" s="51"/>
      <c r="BE23" s="45"/>
      <c r="BF23" s="45"/>
      <c r="BG23" s="45"/>
      <c r="BH23" s="45"/>
      <c r="BI23" s="45">
        <v>42</v>
      </c>
      <c r="BJ23" s="45"/>
      <c r="BK23" s="45"/>
      <c r="BL23" s="52">
        <v>139.21080000000001</v>
      </c>
      <c r="BM23" s="45"/>
      <c r="BN23" s="55"/>
      <c r="BO23" s="45"/>
      <c r="BP23" s="45">
        <v>139.21080000000001</v>
      </c>
    </row>
    <row r="24" spans="1:68" ht="14.25" customHeight="1">
      <c r="A24" s="45">
        <v>17</v>
      </c>
      <c r="B24" s="45" t="s">
        <v>118</v>
      </c>
      <c r="C24" s="46">
        <v>126001</v>
      </c>
      <c r="D24" s="47" t="s">
        <v>138</v>
      </c>
      <c r="E24" s="47" t="s">
        <v>139</v>
      </c>
      <c r="F24" s="48">
        <v>21</v>
      </c>
      <c r="G24" s="48"/>
      <c r="H24" s="48"/>
      <c r="I24" s="48">
        <v>18</v>
      </c>
      <c r="J24" s="48">
        <v>3</v>
      </c>
      <c r="K24" s="48"/>
      <c r="L24" s="48"/>
      <c r="M24" s="48"/>
      <c r="N24" s="48">
        <v>4</v>
      </c>
      <c r="O24" s="48">
        <v>25</v>
      </c>
      <c r="P24" s="49">
        <v>314.19739999999996</v>
      </c>
      <c r="Q24" s="49">
        <v>211.03739999999996</v>
      </c>
      <c r="R24" s="45">
        <v>70.6464</v>
      </c>
      <c r="S24" s="49">
        <v>0</v>
      </c>
      <c r="T24" s="45">
        <v>0</v>
      </c>
      <c r="U24" s="45"/>
      <c r="V24" s="45"/>
      <c r="W24" s="45"/>
      <c r="X24" s="45"/>
      <c r="Y24" s="49">
        <v>30.24</v>
      </c>
      <c r="Z24" s="45">
        <v>0</v>
      </c>
      <c r="AA24" s="45"/>
      <c r="AB24" s="45"/>
      <c r="AC24" s="45">
        <v>30.24</v>
      </c>
      <c r="AD24" s="45"/>
      <c r="AE24" s="45">
        <v>54.39</v>
      </c>
      <c r="AF24" s="51">
        <v>24.844200000000001</v>
      </c>
      <c r="AG24" s="45"/>
      <c r="AH24" s="45">
        <v>10.658099999999999</v>
      </c>
      <c r="AI24" s="45"/>
      <c r="AJ24" s="45">
        <v>1.6254999999999999</v>
      </c>
      <c r="AK24" s="45">
        <v>18.633199999999999</v>
      </c>
      <c r="AL24" s="45"/>
      <c r="AM24" s="45"/>
      <c r="AN24" s="53" t="s">
        <v>138</v>
      </c>
      <c r="AO24" s="49">
        <v>103.16</v>
      </c>
      <c r="AP24" s="45">
        <v>20.16</v>
      </c>
      <c r="AQ24" s="45">
        <v>0</v>
      </c>
      <c r="AR24" s="54">
        <v>83</v>
      </c>
      <c r="AS24" s="45"/>
      <c r="AT24" s="49">
        <v>0</v>
      </c>
      <c r="AU24" s="49">
        <v>0</v>
      </c>
      <c r="AV24" s="45"/>
      <c r="AW24" s="45"/>
      <c r="AX24" s="45"/>
      <c r="AY24" s="45"/>
      <c r="AZ24" s="45"/>
      <c r="BA24" s="45"/>
      <c r="BB24" s="45"/>
      <c r="BC24" s="45"/>
      <c r="BD24" s="51"/>
      <c r="BE24" s="45"/>
      <c r="BF24" s="45"/>
      <c r="BG24" s="45"/>
      <c r="BH24" s="45"/>
      <c r="BI24" s="45">
        <v>1776</v>
      </c>
      <c r="BJ24" s="45"/>
      <c r="BK24" s="45"/>
      <c r="BL24" s="52">
        <v>2090.1974</v>
      </c>
      <c r="BM24" s="45"/>
      <c r="BN24" s="55"/>
      <c r="BO24" s="45"/>
      <c r="BP24" s="45">
        <v>2090.1974</v>
      </c>
    </row>
    <row r="25" spans="1:68" ht="14.25" customHeight="1">
      <c r="A25" s="45">
        <v>18</v>
      </c>
      <c r="B25" s="45" t="s">
        <v>118</v>
      </c>
      <c r="C25" s="46">
        <v>122001</v>
      </c>
      <c r="D25" s="47" t="s">
        <v>140</v>
      </c>
      <c r="E25" s="47" t="s">
        <v>120</v>
      </c>
      <c r="F25" s="48">
        <v>17</v>
      </c>
      <c r="G25" s="48">
        <v>12</v>
      </c>
      <c r="H25" s="48">
        <v>1</v>
      </c>
      <c r="I25" s="48">
        <v>2</v>
      </c>
      <c r="J25" s="48">
        <v>2</v>
      </c>
      <c r="K25" s="48"/>
      <c r="L25" s="48"/>
      <c r="M25" s="48"/>
      <c r="N25" s="48">
        <v>3</v>
      </c>
      <c r="O25" s="48">
        <v>20</v>
      </c>
      <c r="P25" s="49">
        <v>230.02510000000001</v>
      </c>
      <c r="Q25" s="49">
        <v>197.92910000000001</v>
      </c>
      <c r="R25" s="45">
        <v>70.2684</v>
      </c>
      <c r="S25" s="49">
        <v>34.043999999999997</v>
      </c>
      <c r="T25" s="45">
        <v>29.25</v>
      </c>
      <c r="U25" s="45"/>
      <c r="V25" s="45"/>
      <c r="W25" s="45"/>
      <c r="X25" s="45">
        <v>4.7939999999999996</v>
      </c>
      <c r="Y25" s="49">
        <v>33.0505</v>
      </c>
      <c r="Z25" s="45">
        <v>4.7592999999999996</v>
      </c>
      <c r="AA25" s="45"/>
      <c r="AB25" s="45"/>
      <c r="AC25" s="45">
        <v>28.2912</v>
      </c>
      <c r="AD25" s="45"/>
      <c r="AE25" s="45">
        <v>10.36</v>
      </c>
      <c r="AF25" s="51">
        <v>22.868600000000001</v>
      </c>
      <c r="AG25" s="45"/>
      <c r="AH25" s="45">
        <v>9.3621999999999996</v>
      </c>
      <c r="AI25" s="45"/>
      <c r="AJ25" s="45">
        <v>0.82389999999999997</v>
      </c>
      <c r="AK25" s="45">
        <v>17.151499999999999</v>
      </c>
      <c r="AL25" s="45"/>
      <c r="AM25" s="45"/>
      <c r="AN25" s="53" t="s">
        <v>140</v>
      </c>
      <c r="AO25" s="49">
        <v>31.267999999999997</v>
      </c>
      <c r="AP25" s="45">
        <v>19.439999999999998</v>
      </c>
      <c r="AQ25" s="45">
        <v>9.8279999999999994</v>
      </c>
      <c r="AR25" s="54">
        <v>2</v>
      </c>
      <c r="AS25" s="45"/>
      <c r="AT25" s="49">
        <v>0.82799999999999996</v>
      </c>
      <c r="AU25" s="49">
        <v>0</v>
      </c>
      <c r="AV25" s="45"/>
      <c r="AW25" s="45"/>
      <c r="AX25" s="45"/>
      <c r="AY25" s="45"/>
      <c r="AZ25" s="45"/>
      <c r="BA25" s="45">
        <v>0.82799999999999996</v>
      </c>
      <c r="BB25" s="45"/>
      <c r="BC25" s="45"/>
      <c r="BD25" s="51"/>
      <c r="BE25" s="45"/>
      <c r="BF25" s="45"/>
      <c r="BG25" s="45"/>
      <c r="BH25" s="45"/>
      <c r="BI25" s="45"/>
      <c r="BJ25" s="45"/>
      <c r="BK25" s="45"/>
      <c r="BL25" s="52">
        <v>230.02510000000001</v>
      </c>
      <c r="BM25" s="45"/>
      <c r="BN25" s="55"/>
      <c r="BO25" s="45"/>
      <c r="BP25" s="45">
        <v>230.02510000000001</v>
      </c>
    </row>
    <row r="26" spans="1:68" ht="14.25" customHeight="1">
      <c r="A26" s="45">
        <v>19</v>
      </c>
      <c r="B26" s="45" t="s">
        <v>118</v>
      </c>
      <c r="C26" s="46">
        <v>124001</v>
      </c>
      <c r="D26" s="47" t="s">
        <v>141</v>
      </c>
      <c r="E26" s="47" t="s">
        <v>120</v>
      </c>
      <c r="F26" s="48">
        <v>18</v>
      </c>
      <c r="G26" s="48">
        <v>13</v>
      </c>
      <c r="H26" s="48">
        <v>4</v>
      </c>
      <c r="I26" s="48">
        <v>1</v>
      </c>
      <c r="J26" s="48"/>
      <c r="K26" s="48"/>
      <c r="L26" s="48"/>
      <c r="M26" s="48"/>
      <c r="N26" s="48">
        <v>3</v>
      </c>
      <c r="O26" s="48">
        <v>21</v>
      </c>
      <c r="P26" s="49">
        <v>407.19939999999997</v>
      </c>
      <c r="Q26" s="49">
        <v>256.4314</v>
      </c>
      <c r="R26" s="45">
        <v>74.062799999999996</v>
      </c>
      <c r="S26" s="49">
        <v>38.25</v>
      </c>
      <c r="T26" s="45">
        <v>38.25</v>
      </c>
      <c r="U26" s="45"/>
      <c r="V26" s="45"/>
      <c r="W26" s="45"/>
      <c r="X26" s="45"/>
      <c r="Y26" s="49">
        <v>36.590800000000002</v>
      </c>
      <c r="Z26" s="45">
        <v>5.8996000000000004</v>
      </c>
      <c r="AA26" s="45"/>
      <c r="AB26" s="45"/>
      <c r="AC26" s="45">
        <v>30.691199999999998</v>
      </c>
      <c r="AD26" s="45"/>
      <c r="AE26" s="45">
        <v>2.59</v>
      </c>
      <c r="AF26" s="51">
        <v>24.239000000000001</v>
      </c>
      <c r="AG26" s="45"/>
      <c r="AH26" s="45">
        <v>9.7891999999999992</v>
      </c>
      <c r="AI26" s="45"/>
      <c r="AJ26" s="45">
        <v>0.73040000000000005</v>
      </c>
      <c r="AK26" s="45">
        <v>18.179200000000002</v>
      </c>
      <c r="AL26" s="45"/>
      <c r="AM26" s="45">
        <v>52</v>
      </c>
      <c r="AN26" s="53" t="s">
        <v>141</v>
      </c>
      <c r="AO26" s="49">
        <v>135.768</v>
      </c>
      <c r="AP26" s="45">
        <v>21.36</v>
      </c>
      <c r="AQ26" s="45">
        <v>12.407999999999999</v>
      </c>
      <c r="AR26" s="54">
        <v>102</v>
      </c>
      <c r="AS26" s="45"/>
      <c r="AT26" s="49">
        <v>15</v>
      </c>
      <c r="AU26" s="49">
        <v>0</v>
      </c>
      <c r="AV26" s="45"/>
      <c r="AW26" s="45"/>
      <c r="AX26" s="45"/>
      <c r="AY26" s="45"/>
      <c r="AZ26" s="45"/>
      <c r="BA26" s="45"/>
      <c r="BB26" s="45"/>
      <c r="BC26" s="45"/>
      <c r="BD26" s="51"/>
      <c r="BE26" s="45"/>
      <c r="BF26" s="45"/>
      <c r="BG26" s="45"/>
      <c r="BH26" s="45">
        <v>15</v>
      </c>
      <c r="BI26" s="45">
        <v>1319.6</v>
      </c>
      <c r="BJ26" s="45"/>
      <c r="BK26" s="45"/>
      <c r="BL26" s="52">
        <v>1726.7993999999999</v>
      </c>
      <c r="BM26" s="45"/>
      <c r="BN26" s="55"/>
      <c r="BO26" s="45"/>
      <c r="BP26" s="45">
        <v>1726.7993999999999</v>
      </c>
    </row>
    <row r="27" spans="1:68" ht="14.25" customHeight="1">
      <c r="A27" s="45">
        <v>20</v>
      </c>
      <c r="B27" s="45" t="s">
        <v>118</v>
      </c>
      <c r="C27" s="46">
        <v>118001</v>
      </c>
      <c r="D27" s="47" t="s">
        <v>142</v>
      </c>
      <c r="E27" s="47" t="s">
        <v>120</v>
      </c>
      <c r="F27" s="48">
        <v>17</v>
      </c>
      <c r="G27" s="48">
        <v>11</v>
      </c>
      <c r="H27" s="48"/>
      <c r="I27" s="48">
        <v>6</v>
      </c>
      <c r="J27" s="48"/>
      <c r="K27" s="48"/>
      <c r="L27" s="48"/>
      <c r="M27" s="48"/>
      <c r="N27" s="48">
        <v>3</v>
      </c>
      <c r="O27" s="48">
        <v>20</v>
      </c>
      <c r="P27" s="49">
        <v>231.89749999999998</v>
      </c>
      <c r="Q27" s="49">
        <v>190.77749999999997</v>
      </c>
      <c r="R27" s="45">
        <v>68.301599999999993</v>
      </c>
      <c r="S27" s="49">
        <v>24.75</v>
      </c>
      <c r="T27" s="45">
        <v>24.75</v>
      </c>
      <c r="U27" s="45"/>
      <c r="V27" s="45"/>
      <c r="W27" s="45"/>
      <c r="X27" s="45"/>
      <c r="Y27" s="49">
        <v>32.5319</v>
      </c>
      <c r="Z27" s="45">
        <v>4.1890999999999998</v>
      </c>
      <c r="AA27" s="45"/>
      <c r="AB27" s="45"/>
      <c r="AC27" s="45">
        <v>28.3428</v>
      </c>
      <c r="AD27" s="45"/>
      <c r="AE27" s="45">
        <v>15.54</v>
      </c>
      <c r="AF27" s="51">
        <v>22.579799999999999</v>
      </c>
      <c r="AG27" s="45"/>
      <c r="AH27" s="45">
        <v>9.2528000000000006</v>
      </c>
      <c r="AI27" s="45"/>
      <c r="AJ27" s="45">
        <v>0.88660000000000005</v>
      </c>
      <c r="AK27" s="45">
        <v>16.934799999999999</v>
      </c>
      <c r="AL27" s="45"/>
      <c r="AM27" s="45"/>
      <c r="AN27" s="53" t="s">
        <v>142</v>
      </c>
      <c r="AO27" s="49">
        <v>41.120000000000005</v>
      </c>
      <c r="AP27" s="45">
        <v>18.96</v>
      </c>
      <c r="AQ27" s="45">
        <v>8.16</v>
      </c>
      <c r="AR27" s="54">
        <v>14</v>
      </c>
      <c r="AS27" s="45"/>
      <c r="AT27" s="49">
        <v>0</v>
      </c>
      <c r="AU27" s="49">
        <v>0</v>
      </c>
      <c r="AV27" s="45"/>
      <c r="AW27" s="45"/>
      <c r="AX27" s="45"/>
      <c r="AY27" s="45"/>
      <c r="AZ27" s="45"/>
      <c r="BA27" s="45"/>
      <c r="BB27" s="45"/>
      <c r="BC27" s="45"/>
      <c r="BD27" s="51"/>
      <c r="BE27" s="45"/>
      <c r="BF27" s="45"/>
      <c r="BG27" s="45"/>
      <c r="BH27" s="45"/>
      <c r="BI27" s="45">
        <v>254</v>
      </c>
      <c r="BJ27" s="45"/>
      <c r="BK27" s="45"/>
      <c r="BL27" s="52">
        <v>485.89749999999998</v>
      </c>
      <c r="BM27" s="45"/>
      <c r="BN27" s="55"/>
      <c r="BO27" s="45"/>
      <c r="BP27" s="45">
        <v>485.89749999999998</v>
      </c>
    </row>
    <row r="28" spans="1:68" ht="14.25" customHeight="1">
      <c r="A28" s="45">
        <v>21</v>
      </c>
      <c r="B28" s="45" t="s">
        <v>118</v>
      </c>
      <c r="C28" s="46">
        <v>113001</v>
      </c>
      <c r="D28" s="47" t="s">
        <v>143</v>
      </c>
      <c r="E28" s="47" t="s">
        <v>120</v>
      </c>
      <c r="F28" s="48">
        <v>143</v>
      </c>
      <c r="G28" s="48">
        <v>94</v>
      </c>
      <c r="H28" s="48">
        <v>8</v>
      </c>
      <c r="I28" s="48">
        <v>41</v>
      </c>
      <c r="J28" s="48"/>
      <c r="K28" s="48"/>
      <c r="L28" s="48"/>
      <c r="M28" s="48"/>
      <c r="N28" s="48">
        <v>48</v>
      </c>
      <c r="O28" s="48">
        <v>191</v>
      </c>
      <c r="P28" s="49">
        <v>2501.9672399999999</v>
      </c>
      <c r="Q28" s="49">
        <v>1641.76964</v>
      </c>
      <c r="R28" s="45">
        <v>611.45303999999999</v>
      </c>
      <c r="S28" s="49">
        <v>229.5</v>
      </c>
      <c r="T28" s="45">
        <v>229.5</v>
      </c>
      <c r="U28" s="45"/>
      <c r="V28" s="45"/>
      <c r="W28" s="45"/>
      <c r="X28" s="45"/>
      <c r="Y28" s="49">
        <v>266.47899999999998</v>
      </c>
      <c r="Z28" s="45">
        <v>38.572600000000001</v>
      </c>
      <c r="AA28" s="45"/>
      <c r="AB28" s="45"/>
      <c r="AC28" s="45">
        <v>227.90639999999999</v>
      </c>
      <c r="AD28" s="45"/>
      <c r="AE28" s="45">
        <v>106.19</v>
      </c>
      <c r="AF28" s="51">
        <v>194.17949999999999</v>
      </c>
      <c r="AG28" s="45"/>
      <c r="AH28" s="45">
        <v>80.867199999999997</v>
      </c>
      <c r="AI28" s="45"/>
      <c r="AJ28" s="45">
        <v>7.4663000000000004</v>
      </c>
      <c r="AK28" s="45">
        <v>145.63460000000001</v>
      </c>
      <c r="AL28" s="45"/>
      <c r="AM28" s="45"/>
      <c r="AN28" s="53" t="s">
        <v>143</v>
      </c>
      <c r="AO28" s="49">
        <v>855.44799999999998</v>
      </c>
      <c r="AP28" s="45">
        <v>161.76</v>
      </c>
      <c r="AQ28" s="45">
        <v>71.688000000000002</v>
      </c>
      <c r="AR28" s="54">
        <v>120</v>
      </c>
      <c r="AS28" s="45">
        <v>502</v>
      </c>
      <c r="AT28" s="49">
        <v>4.7496</v>
      </c>
      <c r="AU28" s="49">
        <v>0</v>
      </c>
      <c r="AV28" s="45"/>
      <c r="AW28" s="45"/>
      <c r="AX28" s="45"/>
      <c r="AY28" s="45"/>
      <c r="AZ28" s="45"/>
      <c r="BA28" s="45">
        <v>4.7496</v>
      </c>
      <c r="BB28" s="45"/>
      <c r="BC28" s="45"/>
      <c r="BD28" s="51"/>
      <c r="BE28" s="45"/>
      <c r="BF28" s="45"/>
      <c r="BG28" s="45"/>
      <c r="BH28" s="45"/>
      <c r="BI28" s="45">
        <v>210</v>
      </c>
      <c r="BJ28" s="45"/>
      <c r="BK28" s="45"/>
      <c r="BL28" s="52">
        <v>2711.9672399999999</v>
      </c>
      <c r="BM28" s="45"/>
      <c r="BN28" s="55"/>
      <c r="BO28" s="45"/>
      <c r="BP28" s="45">
        <v>2711.9672399999999</v>
      </c>
    </row>
    <row r="29" spans="1:68" ht="14.25" customHeight="1">
      <c r="A29" s="45">
        <v>22</v>
      </c>
      <c r="B29" s="45" t="s">
        <v>118</v>
      </c>
      <c r="C29" s="46">
        <v>114001</v>
      </c>
      <c r="D29" s="47" t="s">
        <v>144</v>
      </c>
      <c r="E29" s="47" t="s">
        <v>120</v>
      </c>
      <c r="F29" s="48">
        <v>30</v>
      </c>
      <c r="G29" s="48">
        <v>20</v>
      </c>
      <c r="H29" s="48">
        <v>1</v>
      </c>
      <c r="I29" s="48">
        <v>9</v>
      </c>
      <c r="J29" s="48"/>
      <c r="K29" s="48"/>
      <c r="L29" s="48"/>
      <c r="M29" s="48"/>
      <c r="N29" s="48">
        <v>13</v>
      </c>
      <c r="O29" s="48">
        <v>43</v>
      </c>
      <c r="P29" s="49">
        <v>444.10617999999999</v>
      </c>
      <c r="Q29" s="49">
        <v>345.77817999999996</v>
      </c>
      <c r="R29" s="45">
        <v>123.04488000000001</v>
      </c>
      <c r="S29" s="49">
        <v>55.17</v>
      </c>
      <c r="T29" s="45">
        <v>47.25</v>
      </c>
      <c r="U29" s="45"/>
      <c r="V29" s="45"/>
      <c r="W29" s="45"/>
      <c r="X29" s="45">
        <v>7.92</v>
      </c>
      <c r="Y29" s="49">
        <v>56.235300000000002</v>
      </c>
      <c r="Z29" s="45">
        <v>8.0625</v>
      </c>
      <c r="AA29" s="45"/>
      <c r="AB29" s="45"/>
      <c r="AC29" s="45">
        <v>48.172800000000002</v>
      </c>
      <c r="AD29" s="45"/>
      <c r="AE29" s="45">
        <v>23.31</v>
      </c>
      <c r="AF29" s="51">
        <v>39.974400000000003</v>
      </c>
      <c r="AG29" s="45"/>
      <c r="AH29" s="45">
        <v>16.553899999999999</v>
      </c>
      <c r="AI29" s="45"/>
      <c r="AJ29" s="45">
        <v>1.5088999999999999</v>
      </c>
      <c r="AK29" s="45">
        <v>29.980799999999999</v>
      </c>
      <c r="AL29" s="45"/>
      <c r="AM29" s="45"/>
      <c r="AN29" s="53" t="s">
        <v>144</v>
      </c>
      <c r="AO29" s="49">
        <v>98.328000000000003</v>
      </c>
      <c r="AP29" s="45">
        <v>33.840000000000003</v>
      </c>
      <c r="AQ29" s="45">
        <v>16.488</v>
      </c>
      <c r="AR29" s="54">
        <v>42</v>
      </c>
      <c r="AS29" s="45">
        <v>6</v>
      </c>
      <c r="AT29" s="49">
        <v>0</v>
      </c>
      <c r="AU29" s="49">
        <v>0</v>
      </c>
      <c r="AV29" s="45"/>
      <c r="AW29" s="45"/>
      <c r="AX29" s="45"/>
      <c r="AY29" s="45"/>
      <c r="AZ29" s="45"/>
      <c r="BA29" s="45"/>
      <c r="BB29" s="45"/>
      <c r="BC29" s="45"/>
      <c r="BD29" s="51"/>
      <c r="BE29" s="45"/>
      <c r="BF29" s="45"/>
      <c r="BG29" s="45"/>
      <c r="BH29" s="45"/>
      <c r="BI29" s="45"/>
      <c r="BJ29" s="45"/>
      <c r="BK29" s="45"/>
      <c r="BL29" s="52">
        <v>444.10617999999999</v>
      </c>
      <c r="BM29" s="45"/>
      <c r="BN29" s="55"/>
      <c r="BO29" s="45"/>
      <c r="BP29" s="45">
        <v>444.10617999999999</v>
      </c>
    </row>
    <row r="30" spans="1:68" ht="14.25" customHeight="1">
      <c r="A30" s="45">
        <v>23</v>
      </c>
      <c r="B30" s="45" t="s">
        <v>118</v>
      </c>
      <c r="C30" s="46">
        <v>110001</v>
      </c>
      <c r="D30" s="47" t="s">
        <v>145</v>
      </c>
      <c r="E30" s="47" t="s">
        <v>146</v>
      </c>
      <c r="F30" s="48">
        <v>304</v>
      </c>
      <c r="G30" s="48">
        <v>272</v>
      </c>
      <c r="H30" s="48">
        <v>23</v>
      </c>
      <c r="I30" s="48">
        <v>9</v>
      </c>
      <c r="J30" s="48"/>
      <c r="K30" s="48"/>
      <c r="L30" s="48"/>
      <c r="M30" s="48"/>
      <c r="N30" s="48">
        <v>90</v>
      </c>
      <c r="O30" s="48">
        <v>394</v>
      </c>
      <c r="P30" s="49">
        <v>9987.6886000000013</v>
      </c>
      <c r="Q30" s="49">
        <v>7539.3486000000003</v>
      </c>
      <c r="R30" s="45">
        <v>1609.6836000000001</v>
      </c>
      <c r="S30" s="49">
        <v>1374.99</v>
      </c>
      <c r="T30" s="45">
        <v>663.75</v>
      </c>
      <c r="U30" s="45">
        <v>97.68</v>
      </c>
      <c r="V30" s="45"/>
      <c r="W30" s="45"/>
      <c r="X30" s="45">
        <v>613.55999999999995</v>
      </c>
      <c r="Y30" s="49">
        <v>674.68689999999992</v>
      </c>
      <c r="Z30" s="45">
        <v>103.0609</v>
      </c>
      <c r="AA30" s="45">
        <v>40.7712</v>
      </c>
      <c r="AB30" s="45"/>
      <c r="AC30" s="45">
        <v>530.85479999999995</v>
      </c>
      <c r="AD30" s="45"/>
      <c r="AE30" s="45">
        <v>23.31</v>
      </c>
      <c r="AF30" s="51">
        <v>468.90550000000002</v>
      </c>
      <c r="AG30" s="45"/>
      <c r="AH30" s="45">
        <v>195.8982</v>
      </c>
      <c r="AI30" s="45"/>
      <c r="AJ30" s="45">
        <v>14.1953</v>
      </c>
      <c r="AK30" s="45">
        <v>351.67910000000001</v>
      </c>
      <c r="AL30" s="45"/>
      <c r="AM30" s="45">
        <v>2826</v>
      </c>
      <c r="AN30" s="53" t="s">
        <v>145</v>
      </c>
      <c r="AO30" s="49">
        <v>2245.0240000000003</v>
      </c>
      <c r="AP30" s="45">
        <v>893.64</v>
      </c>
      <c r="AQ30" s="45">
        <v>227.184</v>
      </c>
      <c r="AR30" s="54">
        <v>305</v>
      </c>
      <c r="AS30" s="45">
        <v>819.2</v>
      </c>
      <c r="AT30" s="49">
        <v>203.316</v>
      </c>
      <c r="AU30" s="49">
        <v>0</v>
      </c>
      <c r="AV30" s="45"/>
      <c r="AW30" s="45"/>
      <c r="AX30" s="45"/>
      <c r="AY30" s="45"/>
      <c r="AZ30" s="45"/>
      <c r="BA30" s="45">
        <v>26.756</v>
      </c>
      <c r="BB30" s="45"/>
      <c r="BC30" s="45"/>
      <c r="BD30" s="51"/>
      <c r="BE30" s="45"/>
      <c r="BF30" s="45"/>
      <c r="BG30" s="45"/>
      <c r="BH30" s="45">
        <v>176.56</v>
      </c>
      <c r="BI30" s="45">
        <v>414.66</v>
      </c>
      <c r="BJ30" s="45"/>
      <c r="BK30" s="45"/>
      <c r="BL30" s="52">
        <v>10402.348600000001</v>
      </c>
      <c r="BM30" s="45"/>
      <c r="BN30" s="55"/>
      <c r="BO30" s="45"/>
      <c r="BP30" s="45">
        <v>10402.348600000001</v>
      </c>
    </row>
    <row r="31" spans="1:68" ht="14.25" customHeight="1">
      <c r="A31" s="45">
        <v>24</v>
      </c>
      <c r="B31" s="45" t="s">
        <v>118</v>
      </c>
      <c r="C31" s="46">
        <v>132001</v>
      </c>
      <c r="D31" s="47" t="s">
        <v>147</v>
      </c>
      <c r="E31" s="47" t="s">
        <v>146</v>
      </c>
      <c r="F31" s="48">
        <v>24</v>
      </c>
      <c r="G31" s="48">
        <v>22</v>
      </c>
      <c r="H31" s="48">
        <v>2</v>
      </c>
      <c r="I31" s="48"/>
      <c r="J31" s="48"/>
      <c r="K31" s="48"/>
      <c r="L31" s="48"/>
      <c r="M31" s="48"/>
      <c r="N31" s="48">
        <v>5</v>
      </c>
      <c r="O31" s="48">
        <v>29</v>
      </c>
      <c r="P31" s="49">
        <v>506.14860000000004</v>
      </c>
      <c r="Q31" s="49">
        <v>377.14060000000001</v>
      </c>
      <c r="R31" s="45">
        <v>128.47559999999999</v>
      </c>
      <c r="S31" s="49">
        <v>112.68</v>
      </c>
      <c r="T31" s="45">
        <v>54</v>
      </c>
      <c r="U31" s="45">
        <v>6.5519999999999996</v>
      </c>
      <c r="V31" s="45"/>
      <c r="W31" s="45"/>
      <c r="X31" s="45">
        <v>52.128</v>
      </c>
      <c r="Y31" s="49">
        <v>53.863500000000002</v>
      </c>
      <c r="Z31" s="45">
        <v>8.5203000000000007</v>
      </c>
      <c r="AA31" s="45">
        <v>2.4864000000000002</v>
      </c>
      <c r="AB31" s="45"/>
      <c r="AC31" s="45">
        <v>42.8568</v>
      </c>
      <c r="AD31" s="45"/>
      <c r="AE31" s="45">
        <v>0</v>
      </c>
      <c r="AF31" s="51">
        <v>37.416400000000003</v>
      </c>
      <c r="AG31" s="45"/>
      <c r="AH31" s="45">
        <v>15.5479</v>
      </c>
      <c r="AI31" s="45"/>
      <c r="AJ31" s="45">
        <v>1.0949</v>
      </c>
      <c r="AK31" s="45">
        <v>28.0623</v>
      </c>
      <c r="AL31" s="45"/>
      <c r="AM31" s="45"/>
      <c r="AN31" s="53" t="s">
        <v>147</v>
      </c>
      <c r="AO31" s="49">
        <v>127.01599999999999</v>
      </c>
      <c r="AP31" s="45">
        <v>72</v>
      </c>
      <c r="AQ31" s="45">
        <v>18.515999999999998</v>
      </c>
      <c r="AR31" s="54">
        <v>14</v>
      </c>
      <c r="AS31" s="45">
        <v>22.5</v>
      </c>
      <c r="AT31" s="49">
        <v>1.992</v>
      </c>
      <c r="AU31" s="49">
        <v>0</v>
      </c>
      <c r="AV31" s="45"/>
      <c r="AW31" s="45"/>
      <c r="AX31" s="45"/>
      <c r="AY31" s="45"/>
      <c r="AZ31" s="45"/>
      <c r="BA31" s="45">
        <v>1.992</v>
      </c>
      <c r="BB31" s="45"/>
      <c r="BC31" s="45"/>
      <c r="BD31" s="51"/>
      <c r="BE31" s="45"/>
      <c r="BF31" s="45"/>
      <c r="BG31" s="45"/>
      <c r="BH31" s="45"/>
      <c r="BI31" s="45"/>
      <c r="BJ31" s="45"/>
      <c r="BK31" s="45"/>
      <c r="BL31" s="52">
        <v>506.14860000000004</v>
      </c>
      <c r="BM31" s="45"/>
      <c r="BN31" s="55"/>
      <c r="BO31" s="45"/>
      <c r="BP31" s="45">
        <v>506.14860000000004</v>
      </c>
    </row>
    <row r="32" spans="1:68" ht="14.25" customHeight="1">
      <c r="A32" s="45">
        <v>25</v>
      </c>
      <c r="B32" s="45" t="s">
        <v>118</v>
      </c>
      <c r="C32" s="46">
        <v>112001</v>
      </c>
      <c r="D32" s="47" t="s">
        <v>148</v>
      </c>
      <c r="E32" s="47" t="s">
        <v>146</v>
      </c>
      <c r="F32" s="48">
        <v>91</v>
      </c>
      <c r="G32" s="48">
        <v>62</v>
      </c>
      <c r="H32" s="48">
        <v>29</v>
      </c>
      <c r="I32" s="48"/>
      <c r="J32" s="48"/>
      <c r="K32" s="48"/>
      <c r="L32" s="48"/>
      <c r="M32" s="48"/>
      <c r="N32" s="48">
        <v>9</v>
      </c>
      <c r="O32" s="48">
        <v>100</v>
      </c>
      <c r="P32" s="49">
        <v>2653.7665000000002</v>
      </c>
      <c r="Q32" s="49">
        <v>1766.5265000000002</v>
      </c>
      <c r="R32" s="45">
        <v>465.50880000000001</v>
      </c>
      <c r="S32" s="49">
        <v>441.13799999999998</v>
      </c>
      <c r="T32" s="45">
        <v>204.75</v>
      </c>
      <c r="U32" s="45">
        <v>38.735999999999997</v>
      </c>
      <c r="V32" s="45"/>
      <c r="W32" s="45"/>
      <c r="X32" s="45">
        <v>197.65199999999999</v>
      </c>
      <c r="Y32" s="49">
        <v>198.95839999999998</v>
      </c>
      <c r="Z32" s="45">
        <v>32.032400000000003</v>
      </c>
      <c r="AA32" s="45">
        <v>12.573600000000001</v>
      </c>
      <c r="AB32" s="45"/>
      <c r="AC32" s="45">
        <v>154.35239999999999</v>
      </c>
      <c r="AD32" s="45"/>
      <c r="AE32" s="45">
        <v>0</v>
      </c>
      <c r="AF32" s="51">
        <v>137.06299999999999</v>
      </c>
      <c r="AG32" s="45"/>
      <c r="AH32" s="45">
        <v>57.039499999999997</v>
      </c>
      <c r="AI32" s="45"/>
      <c r="AJ32" s="45">
        <v>4.0216000000000003</v>
      </c>
      <c r="AK32" s="45">
        <v>102.7972</v>
      </c>
      <c r="AL32" s="45"/>
      <c r="AM32" s="45">
        <v>360</v>
      </c>
      <c r="AN32" s="53" t="s">
        <v>148</v>
      </c>
      <c r="AO32" s="49">
        <v>887.24</v>
      </c>
      <c r="AP32" s="45">
        <v>273</v>
      </c>
      <c r="AQ32" s="45">
        <v>66.239999999999995</v>
      </c>
      <c r="AR32" s="54">
        <v>132</v>
      </c>
      <c r="AS32" s="45">
        <v>416</v>
      </c>
      <c r="AT32" s="49">
        <v>0</v>
      </c>
      <c r="AU32" s="49">
        <v>0</v>
      </c>
      <c r="AV32" s="45"/>
      <c r="AW32" s="45"/>
      <c r="AX32" s="45"/>
      <c r="AY32" s="45"/>
      <c r="AZ32" s="45"/>
      <c r="BA32" s="45"/>
      <c r="BB32" s="45"/>
      <c r="BC32" s="45"/>
      <c r="BD32" s="51"/>
      <c r="BE32" s="45"/>
      <c r="BF32" s="45"/>
      <c r="BG32" s="45"/>
      <c r="BH32" s="45"/>
      <c r="BI32" s="45">
        <v>50</v>
      </c>
      <c r="BJ32" s="45"/>
      <c r="BK32" s="45"/>
      <c r="BL32" s="52">
        <v>2703.7665000000002</v>
      </c>
      <c r="BM32" s="45"/>
      <c r="BN32" s="55"/>
      <c r="BO32" s="45"/>
      <c r="BP32" s="45">
        <v>2703.7665000000002</v>
      </c>
    </row>
    <row r="33" spans="1:68" ht="14.25" customHeight="1">
      <c r="A33" s="45">
        <v>26</v>
      </c>
      <c r="B33" s="45" t="s">
        <v>118</v>
      </c>
      <c r="C33" s="46">
        <v>111001</v>
      </c>
      <c r="D33" s="47" t="s">
        <v>149</v>
      </c>
      <c r="E33" s="47" t="s">
        <v>120</v>
      </c>
      <c r="F33" s="48">
        <v>77</v>
      </c>
      <c r="G33" s="48">
        <v>45</v>
      </c>
      <c r="H33" s="48">
        <v>20</v>
      </c>
      <c r="I33" s="48">
        <v>12</v>
      </c>
      <c r="J33" s="48"/>
      <c r="K33" s="48"/>
      <c r="L33" s="48">
        <v>3</v>
      </c>
      <c r="M33" s="48"/>
      <c r="N33" s="48">
        <v>13</v>
      </c>
      <c r="O33" s="48">
        <v>93</v>
      </c>
      <c r="P33" s="49">
        <v>1176.6955</v>
      </c>
      <c r="Q33" s="49">
        <v>959.1155</v>
      </c>
      <c r="R33" s="45">
        <v>300.27480000000003</v>
      </c>
      <c r="S33" s="49">
        <v>255.54599999999999</v>
      </c>
      <c r="T33" s="45">
        <v>146.25</v>
      </c>
      <c r="U33" s="45">
        <v>44.496000000000002</v>
      </c>
      <c r="V33" s="45"/>
      <c r="W33" s="45"/>
      <c r="X33" s="45">
        <v>64.8</v>
      </c>
      <c r="Y33" s="49">
        <v>153.15289999999999</v>
      </c>
      <c r="Z33" s="45">
        <v>21.344899999999999</v>
      </c>
      <c r="AA33" s="45">
        <v>8.8439999999999994</v>
      </c>
      <c r="AB33" s="45"/>
      <c r="AC33" s="45">
        <v>122.964</v>
      </c>
      <c r="AD33" s="45"/>
      <c r="AE33" s="45">
        <v>34.187999999999995</v>
      </c>
      <c r="AF33" s="51">
        <v>98.546199999999999</v>
      </c>
      <c r="AG33" s="45"/>
      <c r="AH33" s="45">
        <v>40.183900000000001</v>
      </c>
      <c r="AI33" s="45"/>
      <c r="AJ33" s="45">
        <v>3.3140999999999998</v>
      </c>
      <c r="AK33" s="45">
        <v>73.909599999999998</v>
      </c>
      <c r="AL33" s="45"/>
      <c r="AM33" s="45"/>
      <c r="AN33" s="53" t="s">
        <v>149</v>
      </c>
      <c r="AO33" s="49">
        <v>214.43599999999998</v>
      </c>
      <c r="AP33" s="45">
        <v>89.52</v>
      </c>
      <c r="AQ33" s="45">
        <v>44.915999999999997</v>
      </c>
      <c r="AR33" s="54">
        <v>80</v>
      </c>
      <c r="AS33" s="45"/>
      <c r="AT33" s="49">
        <v>3.1440000000000001</v>
      </c>
      <c r="AU33" s="49">
        <v>0</v>
      </c>
      <c r="AV33" s="45"/>
      <c r="AW33" s="45"/>
      <c r="AX33" s="45"/>
      <c r="AY33" s="45"/>
      <c r="AZ33" s="45"/>
      <c r="BA33" s="45">
        <v>3.1440000000000001</v>
      </c>
      <c r="BB33" s="45"/>
      <c r="BC33" s="45"/>
      <c r="BD33" s="51"/>
      <c r="BE33" s="45"/>
      <c r="BF33" s="45"/>
      <c r="BG33" s="45"/>
      <c r="BH33" s="45"/>
      <c r="BI33" s="45">
        <v>138</v>
      </c>
      <c r="BJ33" s="45"/>
      <c r="BK33" s="45"/>
      <c r="BL33" s="52">
        <v>1314.6955</v>
      </c>
      <c r="BM33" s="45"/>
      <c r="BN33" s="55"/>
      <c r="BO33" s="45"/>
      <c r="BP33" s="45">
        <v>1314.6955</v>
      </c>
    </row>
    <row r="34" spans="1:68" ht="14.25" customHeight="1">
      <c r="A34" s="45">
        <v>27</v>
      </c>
      <c r="B34" s="45" t="s">
        <v>118</v>
      </c>
      <c r="C34" s="46">
        <v>125001</v>
      </c>
      <c r="D34" s="47" t="s">
        <v>150</v>
      </c>
      <c r="E34" s="47" t="s">
        <v>120</v>
      </c>
      <c r="F34" s="48">
        <v>136</v>
      </c>
      <c r="G34" s="48">
        <v>83</v>
      </c>
      <c r="H34" s="48">
        <v>8</v>
      </c>
      <c r="I34" s="48">
        <v>31</v>
      </c>
      <c r="J34" s="48">
        <v>14</v>
      </c>
      <c r="K34" s="48"/>
      <c r="L34" s="48"/>
      <c r="M34" s="48"/>
      <c r="N34" s="48">
        <v>94</v>
      </c>
      <c r="O34" s="48">
        <v>230</v>
      </c>
      <c r="P34" s="49">
        <v>2118.2518000000005</v>
      </c>
      <c r="Q34" s="49">
        <v>1676.1918000000003</v>
      </c>
      <c r="R34" s="45">
        <v>568.19640000000004</v>
      </c>
      <c r="S34" s="49">
        <v>246.078</v>
      </c>
      <c r="T34" s="45">
        <v>204.75</v>
      </c>
      <c r="U34" s="45">
        <v>41.328000000000003</v>
      </c>
      <c r="V34" s="45"/>
      <c r="W34" s="45"/>
      <c r="X34" s="45"/>
      <c r="Y34" s="49">
        <v>262.77690000000001</v>
      </c>
      <c r="Z34" s="45">
        <v>33.171300000000002</v>
      </c>
      <c r="AA34" s="45">
        <v>13.2216</v>
      </c>
      <c r="AB34" s="45"/>
      <c r="AC34" s="45">
        <v>216.38399999999999</v>
      </c>
      <c r="AD34" s="45"/>
      <c r="AE34" s="45">
        <v>116.55</v>
      </c>
      <c r="AF34" s="51">
        <v>182.2483</v>
      </c>
      <c r="AG34" s="45"/>
      <c r="AH34" s="45">
        <v>76.312200000000004</v>
      </c>
      <c r="AI34" s="45"/>
      <c r="AJ34" s="45">
        <v>7.3437999999999999</v>
      </c>
      <c r="AK34" s="45">
        <v>136.68620000000001</v>
      </c>
      <c r="AL34" s="45"/>
      <c r="AM34" s="45">
        <v>80</v>
      </c>
      <c r="AN34" s="53" t="s">
        <v>150</v>
      </c>
      <c r="AO34" s="49">
        <v>428.06799999999998</v>
      </c>
      <c r="AP34" s="45">
        <v>152.4</v>
      </c>
      <c r="AQ34" s="45">
        <v>64.668000000000006</v>
      </c>
      <c r="AR34" s="54">
        <v>121</v>
      </c>
      <c r="AS34" s="45">
        <v>90</v>
      </c>
      <c r="AT34" s="49">
        <v>13.992000000000001</v>
      </c>
      <c r="AU34" s="49">
        <v>0</v>
      </c>
      <c r="AV34" s="45"/>
      <c r="AW34" s="45"/>
      <c r="AX34" s="45"/>
      <c r="AY34" s="45"/>
      <c r="AZ34" s="45"/>
      <c r="BA34" s="45">
        <v>13.992000000000001</v>
      </c>
      <c r="BB34" s="45"/>
      <c r="BC34" s="45"/>
      <c r="BD34" s="51"/>
      <c r="BE34" s="45"/>
      <c r="BF34" s="45"/>
      <c r="BG34" s="45"/>
      <c r="BH34" s="45"/>
      <c r="BI34" s="45">
        <v>301</v>
      </c>
      <c r="BJ34" s="45"/>
      <c r="BK34" s="45"/>
      <c r="BL34" s="52">
        <v>2419.2518000000005</v>
      </c>
      <c r="BM34" s="45"/>
      <c r="BN34" s="55"/>
      <c r="BO34" s="45"/>
      <c r="BP34" s="45">
        <v>2419.2518000000005</v>
      </c>
    </row>
    <row r="35" spans="1:68" ht="14.25" customHeight="1">
      <c r="A35" s="45">
        <v>28</v>
      </c>
      <c r="B35" s="45" t="s">
        <v>118</v>
      </c>
      <c r="C35" s="46">
        <v>101003</v>
      </c>
      <c r="D35" s="47" t="s">
        <v>151</v>
      </c>
      <c r="E35" s="47" t="s">
        <v>120</v>
      </c>
      <c r="F35" s="48">
        <v>8</v>
      </c>
      <c r="G35" s="48">
        <v>6</v>
      </c>
      <c r="H35" s="48"/>
      <c r="I35" s="48">
        <v>2</v>
      </c>
      <c r="J35" s="48"/>
      <c r="K35" s="48"/>
      <c r="L35" s="48"/>
      <c r="M35" s="48"/>
      <c r="N35" s="48"/>
      <c r="O35" s="48">
        <v>8</v>
      </c>
      <c r="P35" s="49">
        <v>164.38489999999999</v>
      </c>
      <c r="Q35" s="49">
        <v>113.00489999999999</v>
      </c>
      <c r="R35" s="45">
        <v>28.4496</v>
      </c>
      <c r="S35" s="49">
        <v>13.5</v>
      </c>
      <c r="T35" s="45">
        <v>13.5</v>
      </c>
      <c r="U35" s="45"/>
      <c r="V35" s="45"/>
      <c r="W35" s="45"/>
      <c r="X35" s="45"/>
      <c r="Y35" s="49">
        <v>15.0854</v>
      </c>
      <c r="Z35" s="45">
        <v>1.8386</v>
      </c>
      <c r="AA35" s="45"/>
      <c r="AB35" s="45"/>
      <c r="AC35" s="45">
        <v>13.2468</v>
      </c>
      <c r="AD35" s="45"/>
      <c r="AE35" s="45">
        <v>5.18</v>
      </c>
      <c r="AF35" s="51">
        <v>9.9543999999999997</v>
      </c>
      <c r="AG35" s="45"/>
      <c r="AH35" s="45">
        <v>4.0060000000000002</v>
      </c>
      <c r="AI35" s="45"/>
      <c r="AJ35" s="45">
        <v>0.36370000000000002</v>
      </c>
      <c r="AK35" s="45">
        <v>7.4657999999999998</v>
      </c>
      <c r="AL35" s="45"/>
      <c r="AM35" s="45">
        <v>29</v>
      </c>
      <c r="AN35" s="53" t="s">
        <v>151</v>
      </c>
      <c r="AO35" s="49">
        <v>51.379999999999995</v>
      </c>
      <c r="AP35" s="45">
        <v>9.1199999999999992</v>
      </c>
      <c r="AQ35" s="45">
        <v>4.26</v>
      </c>
      <c r="AR35" s="54">
        <v>38</v>
      </c>
      <c r="AS35" s="45"/>
      <c r="AT35" s="49">
        <v>0</v>
      </c>
      <c r="AU35" s="49">
        <v>0</v>
      </c>
      <c r="AV35" s="45"/>
      <c r="AW35" s="45"/>
      <c r="AX35" s="45"/>
      <c r="AY35" s="45"/>
      <c r="AZ35" s="45"/>
      <c r="BA35" s="45"/>
      <c r="BB35" s="45"/>
      <c r="BC35" s="45"/>
      <c r="BD35" s="51"/>
      <c r="BE35" s="45"/>
      <c r="BF35" s="45"/>
      <c r="BG35" s="45"/>
      <c r="BH35" s="45"/>
      <c r="BI35" s="45">
        <v>54.58</v>
      </c>
      <c r="BJ35" s="45"/>
      <c r="BK35" s="45"/>
      <c r="BL35" s="52">
        <v>218.9649</v>
      </c>
      <c r="BM35" s="45"/>
      <c r="BN35" s="55"/>
      <c r="BO35" s="45"/>
      <c r="BP35" s="45">
        <v>218.9649</v>
      </c>
    </row>
    <row r="36" spans="1:68" ht="14.25" customHeight="1">
      <c r="A36" s="45">
        <v>29</v>
      </c>
      <c r="B36" s="45" t="s">
        <v>118</v>
      </c>
      <c r="C36" s="46">
        <v>101002</v>
      </c>
      <c r="D36" s="47" t="s">
        <v>152</v>
      </c>
      <c r="E36" s="47" t="s">
        <v>139</v>
      </c>
      <c r="F36" s="48">
        <v>14</v>
      </c>
      <c r="G36" s="48"/>
      <c r="H36" s="48"/>
      <c r="I36" s="48">
        <v>14</v>
      </c>
      <c r="J36" s="48"/>
      <c r="K36" s="48"/>
      <c r="L36" s="48"/>
      <c r="M36" s="48"/>
      <c r="N36" s="48"/>
      <c r="O36" s="48">
        <v>14</v>
      </c>
      <c r="P36" s="49">
        <v>199.53609999999998</v>
      </c>
      <c r="Q36" s="49">
        <v>140.09609999999998</v>
      </c>
      <c r="R36" s="45">
        <v>46.68</v>
      </c>
      <c r="S36" s="49">
        <v>0</v>
      </c>
      <c r="T36" s="45">
        <v>0</v>
      </c>
      <c r="U36" s="45"/>
      <c r="V36" s="45"/>
      <c r="W36" s="45"/>
      <c r="X36" s="45"/>
      <c r="Y36" s="49">
        <v>20.16</v>
      </c>
      <c r="Z36" s="45">
        <v>0</v>
      </c>
      <c r="AA36" s="45"/>
      <c r="AB36" s="45"/>
      <c r="AC36" s="45">
        <v>20.16</v>
      </c>
      <c r="AD36" s="45"/>
      <c r="AE36" s="45">
        <v>36.26</v>
      </c>
      <c r="AF36" s="51">
        <v>16.495999999999999</v>
      </c>
      <c r="AG36" s="45"/>
      <c r="AH36" s="45">
        <v>7.0499000000000001</v>
      </c>
      <c r="AI36" s="45"/>
      <c r="AJ36" s="45">
        <v>1.0782</v>
      </c>
      <c r="AK36" s="45">
        <v>12.372</v>
      </c>
      <c r="AL36" s="45"/>
      <c r="AM36" s="45"/>
      <c r="AN36" s="53" t="s">
        <v>152</v>
      </c>
      <c r="AO36" s="49">
        <v>59.44</v>
      </c>
      <c r="AP36" s="45">
        <v>13.44</v>
      </c>
      <c r="AQ36" s="45">
        <v>0</v>
      </c>
      <c r="AR36" s="54">
        <v>46</v>
      </c>
      <c r="AS36" s="45"/>
      <c r="AT36" s="49">
        <v>0</v>
      </c>
      <c r="AU36" s="49">
        <v>0</v>
      </c>
      <c r="AV36" s="45"/>
      <c r="AW36" s="45"/>
      <c r="AX36" s="45"/>
      <c r="AY36" s="45"/>
      <c r="AZ36" s="45"/>
      <c r="BA36" s="45"/>
      <c r="BB36" s="45"/>
      <c r="BC36" s="45"/>
      <c r="BD36" s="51"/>
      <c r="BE36" s="45"/>
      <c r="BF36" s="45"/>
      <c r="BG36" s="45"/>
      <c r="BH36" s="45"/>
      <c r="BI36" s="45"/>
      <c r="BJ36" s="45"/>
      <c r="BK36" s="45"/>
      <c r="BL36" s="52">
        <v>199.53609999999998</v>
      </c>
      <c r="BM36" s="45"/>
      <c r="BN36" s="55"/>
      <c r="BO36" s="45"/>
      <c r="BP36" s="45">
        <v>199.53609999999998</v>
      </c>
    </row>
    <row r="37" spans="1:68" ht="14.25" customHeight="1">
      <c r="A37" s="45">
        <v>30</v>
      </c>
      <c r="B37" s="45" t="s">
        <v>118</v>
      </c>
      <c r="C37" s="46">
        <v>128001</v>
      </c>
      <c r="D37" s="47" t="s">
        <v>153</v>
      </c>
      <c r="E37" s="47" t="s">
        <v>139</v>
      </c>
      <c r="F37" s="48">
        <v>7</v>
      </c>
      <c r="G37" s="48"/>
      <c r="H37" s="48"/>
      <c r="I37" s="48">
        <v>7</v>
      </c>
      <c r="J37" s="48"/>
      <c r="K37" s="48"/>
      <c r="L37" s="48"/>
      <c r="M37" s="48"/>
      <c r="N37" s="48"/>
      <c r="O37" s="48">
        <v>7</v>
      </c>
      <c r="P37" s="49">
        <v>103.05249999999999</v>
      </c>
      <c r="Q37" s="49">
        <v>70.332499999999996</v>
      </c>
      <c r="R37" s="45">
        <v>23.546399999999998</v>
      </c>
      <c r="S37" s="49">
        <v>0</v>
      </c>
      <c r="T37" s="45">
        <v>0</v>
      </c>
      <c r="U37" s="45"/>
      <c r="V37" s="45"/>
      <c r="W37" s="45"/>
      <c r="X37" s="45"/>
      <c r="Y37" s="49">
        <v>10.08</v>
      </c>
      <c r="Z37" s="45">
        <v>0</v>
      </c>
      <c r="AA37" s="45"/>
      <c r="AB37" s="45"/>
      <c r="AC37" s="45">
        <v>10.08</v>
      </c>
      <c r="AD37" s="45"/>
      <c r="AE37" s="45">
        <v>18.13</v>
      </c>
      <c r="AF37" s="51">
        <v>8.2810000000000006</v>
      </c>
      <c r="AG37" s="45"/>
      <c r="AH37" s="45">
        <v>3.5425</v>
      </c>
      <c r="AI37" s="45"/>
      <c r="AJ37" s="45">
        <v>0.54179999999999995</v>
      </c>
      <c r="AK37" s="45">
        <v>6.2107999999999999</v>
      </c>
      <c r="AL37" s="45"/>
      <c r="AM37" s="45"/>
      <c r="AN37" s="53" t="s">
        <v>153</v>
      </c>
      <c r="AO37" s="49">
        <v>32.72</v>
      </c>
      <c r="AP37" s="45">
        <v>6.72</v>
      </c>
      <c r="AQ37" s="45">
        <v>0</v>
      </c>
      <c r="AR37" s="54">
        <v>26</v>
      </c>
      <c r="AS37" s="45"/>
      <c r="AT37" s="49">
        <v>0</v>
      </c>
      <c r="AU37" s="49">
        <v>0</v>
      </c>
      <c r="AV37" s="45"/>
      <c r="AW37" s="45"/>
      <c r="AX37" s="45"/>
      <c r="AY37" s="45"/>
      <c r="AZ37" s="45"/>
      <c r="BA37" s="45"/>
      <c r="BB37" s="45"/>
      <c r="BC37" s="45"/>
      <c r="BD37" s="51"/>
      <c r="BE37" s="45"/>
      <c r="BF37" s="45"/>
      <c r="BG37" s="45"/>
      <c r="BH37" s="45"/>
      <c r="BI37" s="45"/>
      <c r="BJ37" s="45"/>
      <c r="BK37" s="45"/>
      <c r="BL37" s="52">
        <v>103.05249999999999</v>
      </c>
      <c r="BM37" s="45"/>
      <c r="BN37" s="55"/>
      <c r="BO37" s="45"/>
      <c r="BP37" s="45">
        <v>103.05249999999999</v>
      </c>
    </row>
    <row r="38" spans="1:68" ht="14.25" customHeight="1">
      <c r="A38" s="45">
        <v>31</v>
      </c>
      <c r="B38" s="45" t="s">
        <v>118</v>
      </c>
      <c r="C38" s="46">
        <v>808001</v>
      </c>
      <c r="D38" s="47" t="s">
        <v>154</v>
      </c>
      <c r="E38" s="47" t="s">
        <v>120</v>
      </c>
      <c r="F38" s="48">
        <v>122</v>
      </c>
      <c r="G38" s="48">
        <v>38</v>
      </c>
      <c r="H38" s="48"/>
      <c r="I38" s="48">
        <v>84</v>
      </c>
      <c r="J38" s="48"/>
      <c r="K38" s="48"/>
      <c r="L38" s="48"/>
      <c r="M38" s="48"/>
      <c r="N38" s="48">
        <v>1</v>
      </c>
      <c r="O38" s="48">
        <v>123</v>
      </c>
      <c r="P38" s="49">
        <v>1866.9067999999997</v>
      </c>
      <c r="Q38" s="49">
        <v>1454.3587999999997</v>
      </c>
      <c r="R38" s="45">
        <v>425.60520000000002</v>
      </c>
      <c r="S38" s="49">
        <v>85.5</v>
      </c>
      <c r="T38" s="45">
        <v>85.5</v>
      </c>
      <c r="U38" s="45"/>
      <c r="V38" s="45"/>
      <c r="W38" s="45"/>
      <c r="X38" s="45"/>
      <c r="Y38" s="49">
        <v>196.8476</v>
      </c>
      <c r="Z38" s="45">
        <v>13.2812</v>
      </c>
      <c r="AA38" s="45"/>
      <c r="AB38" s="45"/>
      <c r="AC38" s="45">
        <v>183.56639999999999</v>
      </c>
      <c r="AD38" s="45"/>
      <c r="AE38" s="45">
        <v>217.56</v>
      </c>
      <c r="AF38" s="51">
        <v>148.08199999999999</v>
      </c>
      <c r="AG38" s="45"/>
      <c r="AH38" s="45">
        <v>61.944000000000003</v>
      </c>
      <c r="AI38" s="45"/>
      <c r="AJ38" s="45">
        <v>7.7584999999999997</v>
      </c>
      <c r="AK38" s="45">
        <v>111.0615</v>
      </c>
      <c r="AL38" s="45"/>
      <c r="AM38" s="45">
        <v>200</v>
      </c>
      <c r="AN38" s="53" t="s">
        <v>154</v>
      </c>
      <c r="AO38" s="49">
        <v>412.548</v>
      </c>
      <c r="AP38" s="45">
        <v>126.24000000000001</v>
      </c>
      <c r="AQ38" s="45">
        <v>26.808</v>
      </c>
      <c r="AR38" s="54">
        <v>177</v>
      </c>
      <c r="AS38" s="45">
        <v>82.5</v>
      </c>
      <c r="AT38" s="49">
        <v>0</v>
      </c>
      <c r="AU38" s="49">
        <v>0</v>
      </c>
      <c r="AV38" s="45"/>
      <c r="AW38" s="45"/>
      <c r="AX38" s="45"/>
      <c r="AY38" s="45"/>
      <c r="AZ38" s="45"/>
      <c r="BA38" s="45"/>
      <c r="BB38" s="45"/>
      <c r="BC38" s="45"/>
      <c r="BD38" s="51"/>
      <c r="BE38" s="45"/>
      <c r="BF38" s="45"/>
      <c r="BG38" s="45"/>
      <c r="BH38" s="45"/>
      <c r="BI38" s="45"/>
      <c r="BJ38" s="45"/>
      <c r="BK38" s="45"/>
      <c r="BL38" s="52">
        <v>1866.9067999999997</v>
      </c>
      <c r="BM38" s="45"/>
      <c r="BN38" s="55"/>
      <c r="BO38" s="45"/>
      <c r="BP38" s="45">
        <v>1866.9067999999997</v>
      </c>
    </row>
    <row r="39" spans="1:68" ht="14.25" customHeight="1">
      <c r="A39" s="45">
        <v>32</v>
      </c>
      <c r="B39" s="45" t="s">
        <v>118</v>
      </c>
      <c r="C39" s="46">
        <v>808002</v>
      </c>
      <c r="D39" s="47" t="s">
        <v>155</v>
      </c>
      <c r="E39" s="47" t="s">
        <v>139</v>
      </c>
      <c r="F39" s="48">
        <v>82</v>
      </c>
      <c r="G39" s="48"/>
      <c r="H39" s="48"/>
      <c r="I39" s="48">
        <v>82</v>
      </c>
      <c r="J39" s="48"/>
      <c r="K39" s="48"/>
      <c r="L39" s="48"/>
      <c r="M39" s="48"/>
      <c r="N39" s="48">
        <v>61</v>
      </c>
      <c r="O39" s="48">
        <v>143</v>
      </c>
      <c r="P39" s="49">
        <v>1211.4839999999999</v>
      </c>
      <c r="Q39" s="49">
        <v>930.10799999999995</v>
      </c>
      <c r="R39" s="45">
        <v>340.16759999999999</v>
      </c>
      <c r="S39" s="49">
        <v>30</v>
      </c>
      <c r="T39" s="45">
        <v>0</v>
      </c>
      <c r="U39" s="45"/>
      <c r="V39" s="45"/>
      <c r="W39" s="45"/>
      <c r="X39" s="45">
        <v>30</v>
      </c>
      <c r="Y39" s="49">
        <v>108</v>
      </c>
      <c r="Z39" s="45">
        <v>0</v>
      </c>
      <c r="AA39" s="45"/>
      <c r="AB39" s="45"/>
      <c r="AC39" s="45">
        <v>108</v>
      </c>
      <c r="AD39" s="45"/>
      <c r="AE39" s="45">
        <v>212.38</v>
      </c>
      <c r="AF39" s="51">
        <v>105.6876</v>
      </c>
      <c r="AG39" s="45"/>
      <c r="AH39" s="45">
        <v>47.423999999999999</v>
      </c>
      <c r="AI39" s="45"/>
      <c r="AJ39" s="45">
        <v>7.1830999999999996</v>
      </c>
      <c r="AK39" s="45">
        <v>79.265699999999995</v>
      </c>
      <c r="AL39" s="45"/>
      <c r="AM39" s="45"/>
      <c r="AN39" s="53" t="s">
        <v>155</v>
      </c>
      <c r="AO39" s="49">
        <v>264.72000000000003</v>
      </c>
      <c r="AP39" s="45">
        <v>78.72</v>
      </c>
      <c r="AQ39" s="45">
        <v>0</v>
      </c>
      <c r="AR39" s="54">
        <v>186</v>
      </c>
      <c r="AS39" s="45"/>
      <c r="AT39" s="49">
        <v>16.655999999999999</v>
      </c>
      <c r="AU39" s="49">
        <v>0</v>
      </c>
      <c r="AV39" s="45"/>
      <c r="AW39" s="45"/>
      <c r="AX39" s="45"/>
      <c r="AY39" s="45"/>
      <c r="AZ39" s="45"/>
      <c r="BA39" s="45">
        <v>1.6559999999999999</v>
      </c>
      <c r="BB39" s="45"/>
      <c r="BC39" s="45"/>
      <c r="BD39" s="51"/>
      <c r="BE39" s="45"/>
      <c r="BF39" s="45"/>
      <c r="BG39" s="45"/>
      <c r="BH39" s="45">
        <v>15</v>
      </c>
      <c r="BI39" s="45">
        <v>801.7</v>
      </c>
      <c r="BJ39" s="45"/>
      <c r="BK39" s="45"/>
      <c r="BL39" s="52">
        <v>2013.184</v>
      </c>
      <c r="BM39" s="45"/>
      <c r="BN39" s="55"/>
      <c r="BO39" s="45"/>
      <c r="BP39" s="45">
        <v>2013.184</v>
      </c>
    </row>
    <row r="40" spans="1:68" ht="14.25" customHeight="1">
      <c r="A40" s="45">
        <v>33</v>
      </c>
      <c r="B40" s="45" t="s">
        <v>118</v>
      </c>
      <c r="C40" s="46">
        <v>813001</v>
      </c>
      <c r="D40" s="47" t="s">
        <v>156</v>
      </c>
      <c r="E40" s="47" t="s">
        <v>120</v>
      </c>
      <c r="F40" s="48">
        <v>55</v>
      </c>
      <c r="G40" s="48">
        <v>41</v>
      </c>
      <c r="H40" s="48">
        <v>5</v>
      </c>
      <c r="I40" s="48">
        <v>3</v>
      </c>
      <c r="J40" s="48">
        <v>6</v>
      </c>
      <c r="K40" s="48"/>
      <c r="L40" s="48"/>
      <c r="M40" s="48"/>
      <c r="N40" s="48">
        <v>61</v>
      </c>
      <c r="O40" s="48">
        <v>116</v>
      </c>
      <c r="P40" s="49">
        <v>875.47789999999998</v>
      </c>
      <c r="Q40" s="49">
        <v>625.43389999999999</v>
      </c>
      <c r="R40" s="45">
        <v>227.83920000000001</v>
      </c>
      <c r="S40" s="49">
        <v>103.5</v>
      </c>
      <c r="T40" s="45">
        <v>103.5</v>
      </c>
      <c r="U40" s="45"/>
      <c r="V40" s="45"/>
      <c r="W40" s="45"/>
      <c r="X40" s="45"/>
      <c r="Y40" s="49">
        <v>108.11749999999999</v>
      </c>
      <c r="Z40" s="45">
        <v>16.621099999999998</v>
      </c>
      <c r="AA40" s="45"/>
      <c r="AB40" s="45"/>
      <c r="AC40" s="45">
        <v>91.496399999999994</v>
      </c>
      <c r="AD40" s="45"/>
      <c r="AE40" s="45">
        <v>23.31</v>
      </c>
      <c r="AF40" s="51">
        <v>74.042699999999996</v>
      </c>
      <c r="AG40" s="45"/>
      <c r="AH40" s="45">
        <v>30.602699999999999</v>
      </c>
      <c r="AI40" s="45"/>
      <c r="AJ40" s="45">
        <v>2.4897999999999998</v>
      </c>
      <c r="AK40" s="45">
        <v>55.531999999999996</v>
      </c>
      <c r="AL40" s="45"/>
      <c r="AM40" s="45"/>
      <c r="AN40" s="53" t="s">
        <v>156</v>
      </c>
      <c r="AO40" s="49">
        <v>241.76400000000001</v>
      </c>
      <c r="AP40" s="45">
        <v>63.839999999999996</v>
      </c>
      <c r="AQ40" s="45">
        <v>33.923999999999999</v>
      </c>
      <c r="AR40" s="54">
        <v>144</v>
      </c>
      <c r="AS40" s="45"/>
      <c r="AT40" s="49">
        <v>8.2799999999999994</v>
      </c>
      <c r="AU40" s="49">
        <v>0</v>
      </c>
      <c r="AV40" s="45"/>
      <c r="AW40" s="45"/>
      <c r="AX40" s="45"/>
      <c r="AY40" s="45"/>
      <c r="AZ40" s="45"/>
      <c r="BA40" s="45">
        <v>8.2799999999999994</v>
      </c>
      <c r="BB40" s="45"/>
      <c r="BC40" s="45"/>
      <c r="BD40" s="51"/>
      <c r="BE40" s="45"/>
      <c r="BF40" s="45"/>
      <c r="BG40" s="45"/>
      <c r="BH40" s="45"/>
      <c r="BI40" s="45">
        <v>312</v>
      </c>
      <c r="BJ40" s="45"/>
      <c r="BK40" s="45"/>
      <c r="BL40" s="52">
        <v>1187.4778999999999</v>
      </c>
      <c r="BM40" s="45"/>
      <c r="BN40" s="55"/>
      <c r="BO40" s="45"/>
      <c r="BP40" s="45">
        <v>1187.4778999999999</v>
      </c>
    </row>
    <row r="41" spans="1:68" ht="14.25" customHeight="1">
      <c r="A41" s="45">
        <v>34</v>
      </c>
      <c r="B41" s="45" t="s">
        <v>118</v>
      </c>
      <c r="C41" s="46">
        <v>803001</v>
      </c>
      <c r="D41" s="47" t="s">
        <v>157</v>
      </c>
      <c r="E41" s="47" t="s">
        <v>120</v>
      </c>
      <c r="F41" s="48">
        <v>45</v>
      </c>
      <c r="G41" s="48">
        <v>25</v>
      </c>
      <c r="H41" s="48"/>
      <c r="I41" s="48">
        <v>20</v>
      </c>
      <c r="J41" s="48"/>
      <c r="K41" s="48"/>
      <c r="L41" s="48"/>
      <c r="M41" s="48"/>
      <c r="N41" s="48">
        <v>25</v>
      </c>
      <c r="O41" s="48">
        <v>70</v>
      </c>
      <c r="P41" s="49">
        <v>801.30420000000004</v>
      </c>
      <c r="Q41" s="49">
        <v>538.09460000000001</v>
      </c>
      <c r="R41" s="45">
        <v>204.3408</v>
      </c>
      <c r="S41" s="49">
        <v>56.25</v>
      </c>
      <c r="T41" s="45">
        <v>56.25</v>
      </c>
      <c r="U41" s="45"/>
      <c r="V41" s="45"/>
      <c r="W41" s="45"/>
      <c r="X41" s="45"/>
      <c r="Y41" s="49">
        <v>84.939700000000002</v>
      </c>
      <c r="Z41" s="45">
        <v>10.6729</v>
      </c>
      <c r="AA41" s="45"/>
      <c r="AB41" s="45"/>
      <c r="AC41" s="45">
        <v>74.266800000000003</v>
      </c>
      <c r="AD41" s="45"/>
      <c r="AE41" s="45">
        <v>51.8</v>
      </c>
      <c r="AF41" s="51">
        <v>63.572899999999997</v>
      </c>
      <c r="AG41" s="45"/>
      <c r="AH41" s="45">
        <v>26.7407</v>
      </c>
      <c r="AI41" s="45"/>
      <c r="AJ41" s="45">
        <v>2.7707999999999999</v>
      </c>
      <c r="AK41" s="45">
        <v>47.679699999999997</v>
      </c>
      <c r="AL41" s="45"/>
      <c r="AM41" s="45"/>
      <c r="AN41" s="53" t="s">
        <v>157</v>
      </c>
      <c r="AO41" s="49">
        <v>260.36799999999999</v>
      </c>
      <c r="AP41" s="45">
        <v>49.2</v>
      </c>
      <c r="AQ41" s="45">
        <v>21.167999999999999</v>
      </c>
      <c r="AR41" s="54">
        <v>97</v>
      </c>
      <c r="AS41" s="45">
        <v>93</v>
      </c>
      <c r="AT41" s="49">
        <v>2.8416000000000001</v>
      </c>
      <c r="AU41" s="49">
        <v>0</v>
      </c>
      <c r="AV41" s="45"/>
      <c r="AW41" s="45"/>
      <c r="AX41" s="45"/>
      <c r="AY41" s="45"/>
      <c r="AZ41" s="45"/>
      <c r="BA41" s="45">
        <v>2.8416000000000001</v>
      </c>
      <c r="BB41" s="45"/>
      <c r="BC41" s="45"/>
      <c r="BD41" s="51"/>
      <c r="BE41" s="45"/>
      <c r="BF41" s="45"/>
      <c r="BG41" s="45"/>
      <c r="BH41" s="45"/>
      <c r="BI41" s="45">
        <v>1850</v>
      </c>
      <c r="BJ41" s="45">
        <v>570</v>
      </c>
      <c r="BK41" s="45"/>
      <c r="BL41" s="52">
        <v>3221.3042</v>
      </c>
      <c r="BM41" s="45">
        <v>180</v>
      </c>
      <c r="BN41" s="55"/>
      <c r="BO41" s="45"/>
      <c r="BP41" s="45">
        <v>3401.3042</v>
      </c>
    </row>
    <row r="42" spans="1:68" ht="14.25" customHeight="1">
      <c r="A42" s="45">
        <v>35</v>
      </c>
      <c r="B42" s="45" t="s">
        <v>118</v>
      </c>
      <c r="C42" s="46">
        <v>803002</v>
      </c>
      <c r="D42" s="47" t="s">
        <v>158</v>
      </c>
      <c r="E42" s="47" t="s">
        <v>130</v>
      </c>
      <c r="F42" s="48">
        <v>32</v>
      </c>
      <c r="G42" s="48"/>
      <c r="H42" s="48"/>
      <c r="I42" s="48">
        <v>14</v>
      </c>
      <c r="J42" s="48">
        <v>18</v>
      </c>
      <c r="K42" s="48"/>
      <c r="L42" s="48"/>
      <c r="M42" s="48"/>
      <c r="N42" s="48">
        <v>9</v>
      </c>
      <c r="O42" s="48">
        <v>41</v>
      </c>
      <c r="P42" s="49">
        <v>436.59999999999997</v>
      </c>
      <c r="Q42" s="49">
        <v>324.25200000000001</v>
      </c>
      <c r="R42" s="45">
        <v>109.5744</v>
      </c>
      <c r="S42" s="49">
        <v>0</v>
      </c>
      <c r="T42" s="45">
        <v>0</v>
      </c>
      <c r="U42" s="45"/>
      <c r="V42" s="45"/>
      <c r="W42" s="45"/>
      <c r="X42" s="45"/>
      <c r="Y42" s="49">
        <v>46.08</v>
      </c>
      <c r="Z42" s="45">
        <v>0</v>
      </c>
      <c r="AA42" s="45"/>
      <c r="AB42" s="45"/>
      <c r="AC42" s="45">
        <v>46.08</v>
      </c>
      <c r="AD42" s="45"/>
      <c r="AE42" s="45">
        <v>82.88</v>
      </c>
      <c r="AF42" s="51">
        <v>38.165500000000002</v>
      </c>
      <c r="AG42" s="45"/>
      <c r="AH42" s="45">
        <v>16.426100000000002</v>
      </c>
      <c r="AI42" s="45"/>
      <c r="AJ42" s="45">
        <v>2.5019</v>
      </c>
      <c r="AK42" s="45">
        <v>28.624099999999999</v>
      </c>
      <c r="AL42" s="45"/>
      <c r="AM42" s="45"/>
      <c r="AN42" s="53" t="s">
        <v>158</v>
      </c>
      <c r="AO42" s="49">
        <v>111.52</v>
      </c>
      <c r="AP42" s="45">
        <v>30.72</v>
      </c>
      <c r="AQ42" s="45">
        <v>0</v>
      </c>
      <c r="AR42" s="54">
        <v>77</v>
      </c>
      <c r="AS42" s="45">
        <v>3.8</v>
      </c>
      <c r="AT42" s="49">
        <v>0.82799999999999996</v>
      </c>
      <c r="AU42" s="49">
        <v>0</v>
      </c>
      <c r="AV42" s="45"/>
      <c r="AW42" s="45"/>
      <c r="AX42" s="45"/>
      <c r="AY42" s="45"/>
      <c r="AZ42" s="45"/>
      <c r="BA42" s="45">
        <v>0.82799999999999996</v>
      </c>
      <c r="BB42" s="45"/>
      <c r="BC42" s="45"/>
      <c r="BD42" s="51"/>
      <c r="BE42" s="45"/>
      <c r="BF42" s="45"/>
      <c r="BG42" s="45"/>
      <c r="BH42" s="45"/>
      <c r="BI42" s="45"/>
      <c r="BJ42" s="45"/>
      <c r="BK42" s="45"/>
      <c r="BL42" s="52">
        <v>436.59999999999997</v>
      </c>
      <c r="BM42" s="45"/>
      <c r="BN42" s="55"/>
      <c r="BO42" s="45"/>
      <c r="BP42" s="45">
        <v>436.59999999999997</v>
      </c>
    </row>
    <row r="43" spans="1:68" ht="14.25" customHeight="1">
      <c r="A43" s="45">
        <v>36</v>
      </c>
      <c r="B43" s="45" t="s">
        <v>118</v>
      </c>
      <c r="C43" s="46">
        <v>803003</v>
      </c>
      <c r="D43" s="47" t="s">
        <v>159</v>
      </c>
      <c r="E43" s="47" t="s">
        <v>139</v>
      </c>
      <c r="F43" s="48">
        <v>8</v>
      </c>
      <c r="G43" s="48"/>
      <c r="H43" s="48"/>
      <c r="I43" s="48">
        <v>4</v>
      </c>
      <c r="J43" s="48">
        <v>4</v>
      </c>
      <c r="K43" s="48"/>
      <c r="L43" s="48"/>
      <c r="M43" s="48"/>
      <c r="N43" s="48"/>
      <c r="O43" s="48">
        <v>8</v>
      </c>
      <c r="P43" s="49">
        <v>123.9781</v>
      </c>
      <c r="Q43" s="49">
        <v>95.128100000000003</v>
      </c>
      <c r="R43" s="45">
        <v>37.6128</v>
      </c>
      <c r="S43" s="49">
        <v>0</v>
      </c>
      <c r="T43" s="45">
        <v>0</v>
      </c>
      <c r="U43" s="45"/>
      <c r="V43" s="45"/>
      <c r="W43" s="45"/>
      <c r="X43" s="45"/>
      <c r="Y43" s="49">
        <v>11.52</v>
      </c>
      <c r="Z43" s="45">
        <v>0</v>
      </c>
      <c r="AA43" s="45"/>
      <c r="AB43" s="45"/>
      <c r="AC43" s="45">
        <v>11.52</v>
      </c>
      <c r="AD43" s="45"/>
      <c r="AE43" s="45">
        <v>20.72</v>
      </c>
      <c r="AF43" s="51">
        <v>11.176399999999999</v>
      </c>
      <c r="AG43" s="45"/>
      <c r="AH43" s="45">
        <v>4.9583000000000004</v>
      </c>
      <c r="AI43" s="45"/>
      <c r="AJ43" s="45">
        <v>0.75829999999999997</v>
      </c>
      <c r="AK43" s="45">
        <v>8.3823000000000008</v>
      </c>
      <c r="AL43" s="45"/>
      <c r="AM43" s="45"/>
      <c r="AN43" s="47" t="s">
        <v>159</v>
      </c>
      <c r="AO43" s="49">
        <v>27.68</v>
      </c>
      <c r="AP43" s="45">
        <v>7.68</v>
      </c>
      <c r="AQ43" s="45">
        <v>0</v>
      </c>
      <c r="AR43" s="54">
        <v>20</v>
      </c>
      <c r="AS43" s="45"/>
      <c r="AT43" s="49">
        <v>1.17</v>
      </c>
      <c r="AU43" s="49">
        <v>0</v>
      </c>
      <c r="AV43" s="45"/>
      <c r="AW43" s="45"/>
      <c r="AX43" s="45"/>
      <c r="AY43" s="45"/>
      <c r="AZ43" s="45"/>
      <c r="BA43" s="45">
        <v>1.17</v>
      </c>
      <c r="BB43" s="45"/>
      <c r="BC43" s="45"/>
      <c r="BD43" s="51"/>
      <c r="BE43" s="45"/>
      <c r="BF43" s="45"/>
      <c r="BG43" s="45"/>
      <c r="BH43" s="45"/>
      <c r="BI43" s="45"/>
      <c r="BJ43" s="45"/>
      <c r="BK43" s="45"/>
      <c r="BL43" s="52">
        <v>123.9781</v>
      </c>
      <c r="BM43" s="45"/>
      <c r="BN43" s="55"/>
      <c r="BO43" s="45"/>
      <c r="BP43" s="45">
        <v>123.9781</v>
      </c>
    </row>
    <row r="44" spans="1:68" ht="14.25" customHeight="1">
      <c r="A44" s="45">
        <v>37</v>
      </c>
      <c r="B44" s="45" t="s">
        <v>118</v>
      </c>
      <c r="C44" s="46">
        <v>803006</v>
      </c>
      <c r="D44" s="47" t="s">
        <v>160</v>
      </c>
      <c r="E44" s="47" t="s">
        <v>139</v>
      </c>
      <c r="F44" s="48">
        <v>6</v>
      </c>
      <c r="G44" s="48"/>
      <c r="H44" s="48"/>
      <c r="I44" s="48">
        <v>4</v>
      </c>
      <c r="J44" s="48">
        <v>2</v>
      </c>
      <c r="K44" s="48"/>
      <c r="L44" s="48"/>
      <c r="M44" s="48"/>
      <c r="N44" s="48"/>
      <c r="O44" s="48">
        <v>6</v>
      </c>
      <c r="P44" s="49">
        <v>95.135500000000008</v>
      </c>
      <c r="Q44" s="49">
        <v>66.375500000000002</v>
      </c>
      <c r="R44" s="45">
        <v>24.602399999999999</v>
      </c>
      <c r="S44" s="49">
        <v>0</v>
      </c>
      <c r="T44" s="45">
        <v>0</v>
      </c>
      <c r="U44" s="45"/>
      <c r="V44" s="45"/>
      <c r="W44" s="45"/>
      <c r="X44" s="45"/>
      <c r="Y44" s="49">
        <v>8.64</v>
      </c>
      <c r="Z44" s="45">
        <v>0</v>
      </c>
      <c r="AA44" s="45"/>
      <c r="AB44" s="45"/>
      <c r="AC44" s="45">
        <v>8.64</v>
      </c>
      <c r="AD44" s="45"/>
      <c r="AE44" s="45">
        <v>15.54</v>
      </c>
      <c r="AF44" s="51">
        <v>7.8052000000000001</v>
      </c>
      <c r="AG44" s="45"/>
      <c r="AH44" s="45">
        <v>3.4121000000000001</v>
      </c>
      <c r="AI44" s="45"/>
      <c r="AJ44" s="45">
        <v>0.52190000000000003</v>
      </c>
      <c r="AK44" s="45">
        <v>5.8539000000000003</v>
      </c>
      <c r="AL44" s="45"/>
      <c r="AM44" s="45"/>
      <c r="AN44" s="53" t="s">
        <v>160</v>
      </c>
      <c r="AO44" s="49">
        <v>28.759999999999998</v>
      </c>
      <c r="AP44" s="45">
        <v>5.76</v>
      </c>
      <c r="AQ44" s="45">
        <v>0</v>
      </c>
      <c r="AR44" s="54">
        <v>23</v>
      </c>
      <c r="AS44" s="45"/>
      <c r="AT44" s="49">
        <v>0</v>
      </c>
      <c r="AU44" s="49">
        <v>0</v>
      </c>
      <c r="AV44" s="45"/>
      <c r="AW44" s="45"/>
      <c r="AX44" s="45"/>
      <c r="AY44" s="45"/>
      <c r="AZ44" s="45"/>
      <c r="BA44" s="45"/>
      <c r="BB44" s="45"/>
      <c r="BC44" s="45"/>
      <c r="BD44" s="51"/>
      <c r="BE44" s="45"/>
      <c r="BF44" s="45"/>
      <c r="BG44" s="45"/>
      <c r="BH44" s="45"/>
      <c r="BI44" s="45"/>
      <c r="BJ44" s="45"/>
      <c r="BK44" s="45"/>
      <c r="BL44" s="52">
        <v>95.135500000000008</v>
      </c>
      <c r="BM44" s="45"/>
      <c r="BN44" s="55"/>
      <c r="BO44" s="45"/>
      <c r="BP44" s="45">
        <v>95.135500000000008</v>
      </c>
    </row>
    <row r="45" spans="1:68" ht="14.25" customHeight="1">
      <c r="A45" s="45">
        <v>38</v>
      </c>
      <c r="B45" s="45" t="s">
        <v>118</v>
      </c>
      <c r="C45" s="46">
        <v>803005</v>
      </c>
      <c r="D45" s="56" t="s">
        <v>161</v>
      </c>
      <c r="E45" s="56" t="s">
        <v>139</v>
      </c>
      <c r="F45" s="48">
        <v>5</v>
      </c>
      <c r="G45" s="48"/>
      <c r="H45" s="48"/>
      <c r="I45" s="48">
        <v>4</v>
      </c>
      <c r="J45" s="48">
        <v>1</v>
      </c>
      <c r="K45" s="48"/>
      <c r="L45" s="48"/>
      <c r="M45" s="48"/>
      <c r="N45" s="48"/>
      <c r="O45" s="48">
        <v>5</v>
      </c>
      <c r="P45" s="49">
        <v>97.7483</v>
      </c>
      <c r="Q45" s="49">
        <v>52.948299999999996</v>
      </c>
      <c r="R45" s="45">
        <v>18.786000000000001</v>
      </c>
      <c r="S45" s="49">
        <v>0</v>
      </c>
      <c r="T45" s="45">
        <v>0</v>
      </c>
      <c r="U45" s="45"/>
      <c r="V45" s="45"/>
      <c r="W45" s="45"/>
      <c r="X45" s="45"/>
      <c r="Y45" s="49">
        <v>7.2</v>
      </c>
      <c r="Z45" s="45">
        <v>0</v>
      </c>
      <c r="AA45" s="45"/>
      <c r="AB45" s="45"/>
      <c r="AC45" s="45">
        <v>7.2</v>
      </c>
      <c r="AD45" s="45"/>
      <c r="AE45" s="45">
        <v>12.95</v>
      </c>
      <c r="AF45" s="51">
        <v>6.2298</v>
      </c>
      <c r="AG45" s="45"/>
      <c r="AH45" s="45">
        <v>2.6976</v>
      </c>
      <c r="AI45" s="45"/>
      <c r="AJ45" s="45">
        <v>0.41260000000000002</v>
      </c>
      <c r="AK45" s="45">
        <v>4.6722999999999999</v>
      </c>
      <c r="AL45" s="45"/>
      <c r="AM45" s="45"/>
      <c r="AN45" s="52" t="s">
        <v>161</v>
      </c>
      <c r="AO45" s="49">
        <v>44.8</v>
      </c>
      <c r="AP45" s="45">
        <v>4.8</v>
      </c>
      <c r="AQ45" s="45">
        <v>0</v>
      </c>
      <c r="AR45" s="54">
        <v>40</v>
      </c>
      <c r="AS45" s="45"/>
      <c r="AT45" s="49">
        <v>0</v>
      </c>
      <c r="AU45" s="49">
        <v>0</v>
      </c>
      <c r="AV45" s="45"/>
      <c r="AW45" s="45"/>
      <c r="AX45" s="45"/>
      <c r="AY45" s="45"/>
      <c r="AZ45" s="45"/>
      <c r="BA45" s="45"/>
      <c r="BB45" s="45"/>
      <c r="BC45" s="45"/>
      <c r="BD45" s="51"/>
      <c r="BE45" s="45"/>
      <c r="BF45" s="45"/>
      <c r="BG45" s="45"/>
      <c r="BH45" s="45"/>
      <c r="BI45" s="45">
        <v>80</v>
      </c>
      <c r="BJ45" s="45"/>
      <c r="BK45" s="45"/>
      <c r="BL45" s="52">
        <v>177.7483</v>
      </c>
      <c r="BM45" s="45"/>
      <c r="BN45" s="55"/>
      <c r="BO45" s="45"/>
      <c r="BP45" s="45">
        <v>177.7483</v>
      </c>
    </row>
    <row r="46" spans="1:68" ht="14.25" customHeight="1">
      <c r="A46" s="45">
        <v>39</v>
      </c>
      <c r="B46" s="45" t="s">
        <v>118</v>
      </c>
      <c r="C46" s="46">
        <v>807001</v>
      </c>
      <c r="D46" s="47" t="s">
        <v>162</v>
      </c>
      <c r="E46" s="47" t="s">
        <v>130</v>
      </c>
      <c r="F46" s="48">
        <v>48</v>
      </c>
      <c r="G46" s="48">
        <v>29</v>
      </c>
      <c r="H46" s="48">
        <v>2</v>
      </c>
      <c r="I46" s="48">
        <v>17</v>
      </c>
      <c r="J46" s="48"/>
      <c r="K46" s="48"/>
      <c r="L46" s="48"/>
      <c r="M46" s="48"/>
      <c r="N46" s="48">
        <v>4</v>
      </c>
      <c r="O46" s="48">
        <v>52</v>
      </c>
      <c r="P46" s="49">
        <v>606.0856</v>
      </c>
      <c r="Q46" s="49">
        <v>528.96159999999998</v>
      </c>
      <c r="R46" s="45">
        <v>188.11799999999999</v>
      </c>
      <c r="S46" s="49">
        <v>69.75</v>
      </c>
      <c r="T46" s="45">
        <v>69.75</v>
      </c>
      <c r="U46" s="45"/>
      <c r="V46" s="45"/>
      <c r="W46" s="45"/>
      <c r="X46" s="45"/>
      <c r="Y46" s="49">
        <v>89.30749999999999</v>
      </c>
      <c r="Z46" s="45">
        <v>10.8239</v>
      </c>
      <c r="AA46" s="45"/>
      <c r="AB46" s="45"/>
      <c r="AC46" s="45">
        <v>78.483599999999996</v>
      </c>
      <c r="AD46" s="45"/>
      <c r="AE46" s="45">
        <v>44.03</v>
      </c>
      <c r="AF46" s="51">
        <v>62.5929</v>
      </c>
      <c r="AG46" s="45"/>
      <c r="AH46" s="45">
        <v>25.691299999999998</v>
      </c>
      <c r="AI46" s="45"/>
      <c r="AJ46" s="45">
        <v>2.5272000000000001</v>
      </c>
      <c r="AK46" s="45">
        <v>46.944699999999997</v>
      </c>
      <c r="AL46" s="45"/>
      <c r="AM46" s="45"/>
      <c r="AN46" s="53" t="s">
        <v>162</v>
      </c>
      <c r="AO46" s="49">
        <v>77.123999999999995</v>
      </c>
      <c r="AP46" s="45">
        <v>53.519999999999996</v>
      </c>
      <c r="AQ46" s="45">
        <v>23.603999999999999</v>
      </c>
      <c r="AR46" s="54">
        <v>0</v>
      </c>
      <c r="AS46" s="45"/>
      <c r="AT46" s="49">
        <v>0</v>
      </c>
      <c r="AU46" s="49">
        <v>0</v>
      </c>
      <c r="AV46" s="45"/>
      <c r="AW46" s="45"/>
      <c r="AX46" s="45"/>
      <c r="AY46" s="45"/>
      <c r="AZ46" s="45"/>
      <c r="BA46" s="45"/>
      <c r="BB46" s="45"/>
      <c r="BC46" s="45"/>
      <c r="BD46" s="51"/>
      <c r="BE46" s="45"/>
      <c r="BF46" s="45"/>
      <c r="BG46" s="45"/>
      <c r="BH46" s="45"/>
      <c r="BI46" s="45"/>
      <c r="BJ46" s="45"/>
      <c r="BK46" s="45"/>
      <c r="BL46" s="52">
        <v>606.0856</v>
      </c>
      <c r="BM46" s="45"/>
      <c r="BN46" s="55"/>
      <c r="BO46" s="45"/>
      <c r="BP46" s="45">
        <v>606.0856</v>
      </c>
    </row>
    <row r="47" spans="1:68" ht="14.25" customHeight="1">
      <c r="A47" s="45">
        <v>40</v>
      </c>
      <c r="B47" s="45" t="s">
        <v>118</v>
      </c>
      <c r="C47" s="46">
        <v>809001</v>
      </c>
      <c r="D47" s="47" t="s">
        <v>163</v>
      </c>
      <c r="E47" s="47" t="s">
        <v>139</v>
      </c>
      <c r="F47" s="48">
        <v>20</v>
      </c>
      <c r="G47" s="48"/>
      <c r="H47" s="48"/>
      <c r="I47" s="48">
        <v>20</v>
      </c>
      <c r="J47" s="48"/>
      <c r="K47" s="48"/>
      <c r="L47" s="48"/>
      <c r="M47" s="48"/>
      <c r="N47" s="48"/>
      <c r="O47" s="48">
        <v>20</v>
      </c>
      <c r="P47" s="49">
        <v>270.67759999999998</v>
      </c>
      <c r="Q47" s="49">
        <v>230.4776</v>
      </c>
      <c r="R47" s="45">
        <v>72.314400000000006</v>
      </c>
      <c r="S47" s="49">
        <v>18.504000000000001</v>
      </c>
      <c r="T47" s="45">
        <v>0</v>
      </c>
      <c r="U47" s="45">
        <v>18.504000000000001</v>
      </c>
      <c r="V47" s="45"/>
      <c r="W47" s="45"/>
      <c r="X47" s="45"/>
      <c r="Y47" s="49">
        <v>32.880000000000003</v>
      </c>
      <c r="Z47" s="45">
        <v>0</v>
      </c>
      <c r="AA47" s="45">
        <v>4.08</v>
      </c>
      <c r="AB47" s="45"/>
      <c r="AC47" s="45">
        <v>28.8</v>
      </c>
      <c r="AD47" s="45"/>
      <c r="AE47" s="45">
        <v>51.8</v>
      </c>
      <c r="AF47" s="51">
        <v>24.4663</v>
      </c>
      <c r="AG47" s="45"/>
      <c r="AH47" s="45">
        <v>10.5497</v>
      </c>
      <c r="AI47" s="45"/>
      <c r="AJ47" s="45">
        <v>1.6134999999999999</v>
      </c>
      <c r="AK47" s="45">
        <v>18.349699999999999</v>
      </c>
      <c r="AL47" s="45"/>
      <c r="AM47" s="45"/>
      <c r="AN47" s="53" t="s">
        <v>163</v>
      </c>
      <c r="AO47" s="49">
        <v>40.200000000000003</v>
      </c>
      <c r="AP47" s="45">
        <v>19.2</v>
      </c>
      <c r="AQ47" s="45">
        <v>0</v>
      </c>
      <c r="AR47" s="54">
        <v>21</v>
      </c>
      <c r="AS47" s="45"/>
      <c r="AT47" s="49">
        <v>0</v>
      </c>
      <c r="AU47" s="49">
        <v>0</v>
      </c>
      <c r="AV47" s="45"/>
      <c r="AW47" s="45"/>
      <c r="AX47" s="45"/>
      <c r="AY47" s="45"/>
      <c r="AZ47" s="45"/>
      <c r="BA47" s="45"/>
      <c r="BB47" s="45"/>
      <c r="BC47" s="45"/>
      <c r="BD47" s="51"/>
      <c r="BE47" s="45"/>
      <c r="BF47" s="45"/>
      <c r="BG47" s="45"/>
      <c r="BH47" s="45"/>
      <c r="BI47" s="45"/>
      <c r="BJ47" s="45"/>
      <c r="BK47" s="45"/>
      <c r="BL47" s="52">
        <v>270.67759999999998</v>
      </c>
      <c r="BM47" s="45"/>
      <c r="BN47" s="55"/>
      <c r="BO47" s="45"/>
      <c r="BP47" s="45">
        <v>270.67759999999998</v>
      </c>
    </row>
    <row r="48" spans="1:68" ht="14.25" customHeight="1">
      <c r="A48" s="45">
        <v>41</v>
      </c>
      <c r="B48" s="45" t="s">
        <v>118</v>
      </c>
      <c r="C48" s="46">
        <v>811001</v>
      </c>
      <c r="D48" s="47" t="s">
        <v>164</v>
      </c>
      <c r="E48" s="47" t="s">
        <v>139</v>
      </c>
      <c r="F48" s="48">
        <v>13</v>
      </c>
      <c r="G48" s="48"/>
      <c r="H48" s="48"/>
      <c r="I48" s="48">
        <v>12</v>
      </c>
      <c r="J48" s="48">
        <v>1</v>
      </c>
      <c r="K48" s="48"/>
      <c r="L48" s="48"/>
      <c r="M48" s="48"/>
      <c r="N48" s="48"/>
      <c r="O48" s="48">
        <v>13</v>
      </c>
      <c r="P48" s="49">
        <v>175.0189</v>
      </c>
      <c r="Q48" s="49">
        <v>155.53890000000001</v>
      </c>
      <c r="R48" s="45">
        <v>51.007199999999997</v>
      </c>
      <c r="S48" s="49">
        <v>12.24</v>
      </c>
      <c r="T48" s="45">
        <v>0</v>
      </c>
      <c r="U48" s="45">
        <v>12.24</v>
      </c>
      <c r="V48" s="45"/>
      <c r="W48" s="45"/>
      <c r="X48" s="45"/>
      <c r="Y48" s="49">
        <v>21.372</v>
      </c>
      <c r="Z48" s="45">
        <v>0</v>
      </c>
      <c r="AA48" s="45">
        <v>2.6520000000000001</v>
      </c>
      <c r="AB48" s="45"/>
      <c r="AC48" s="45">
        <v>18.72</v>
      </c>
      <c r="AD48" s="45"/>
      <c r="AE48" s="45">
        <v>33.67</v>
      </c>
      <c r="AF48" s="51">
        <v>16.543600000000001</v>
      </c>
      <c r="AG48" s="45"/>
      <c r="AH48" s="45">
        <v>7.1976000000000004</v>
      </c>
      <c r="AI48" s="45"/>
      <c r="AJ48" s="45">
        <v>1.1008</v>
      </c>
      <c r="AK48" s="45">
        <v>12.4077</v>
      </c>
      <c r="AL48" s="45"/>
      <c r="AM48" s="45"/>
      <c r="AN48" s="53" t="s">
        <v>164</v>
      </c>
      <c r="AO48" s="49">
        <v>19.48</v>
      </c>
      <c r="AP48" s="45">
        <v>12.48</v>
      </c>
      <c r="AQ48" s="45">
        <v>0</v>
      </c>
      <c r="AR48" s="54">
        <v>7</v>
      </c>
      <c r="AS48" s="45"/>
      <c r="AT48" s="49">
        <v>0</v>
      </c>
      <c r="AU48" s="49">
        <v>0</v>
      </c>
      <c r="AV48" s="45"/>
      <c r="AW48" s="45"/>
      <c r="AX48" s="45"/>
      <c r="AY48" s="45"/>
      <c r="AZ48" s="45"/>
      <c r="BA48" s="45"/>
      <c r="BB48" s="45"/>
      <c r="BC48" s="45"/>
      <c r="BD48" s="51"/>
      <c r="BE48" s="45"/>
      <c r="BF48" s="45"/>
      <c r="BG48" s="45"/>
      <c r="BH48" s="45"/>
      <c r="BI48" s="45"/>
      <c r="BJ48" s="45"/>
      <c r="BK48" s="45"/>
      <c r="BL48" s="52">
        <v>175.0189</v>
      </c>
      <c r="BM48" s="45"/>
      <c r="BN48" s="55"/>
      <c r="BO48" s="45"/>
      <c r="BP48" s="45">
        <v>175.0189</v>
      </c>
    </row>
    <row r="49" spans="1:68" ht="14.25" customHeight="1">
      <c r="A49" s="45">
        <v>42</v>
      </c>
      <c r="B49" s="45" t="s">
        <v>118</v>
      </c>
      <c r="C49" s="46">
        <v>812001</v>
      </c>
      <c r="D49" s="56" t="s">
        <v>165</v>
      </c>
      <c r="E49" s="56" t="s">
        <v>139</v>
      </c>
      <c r="F49" s="48">
        <v>30</v>
      </c>
      <c r="G49" s="48"/>
      <c r="H49" s="48"/>
      <c r="I49" s="48">
        <v>18</v>
      </c>
      <c r="J49" s="48">
        <v>12</v>
      </c>
      <c r="K49" s="48"/>
      <c r="L49" s="48"/>
      <c r="M49" s="48"/>
      <c r="N49" s="48">
        <v>1</v>
      </c>
      <c r="O49" s="48">
        <v>31</v>
      </c>
      <c r="P49" s="49">
        <v>522.62799999999993</v>
      </c>
      <c r="Q49" s="49">
        <v>362.57999999999993</v>
      </c>
      <c r="R49" s="45">
        <v>122.31480000000001</v>
      </c>
      <c r="S49" s="49">
        <v>25.536000000000001</v>
      </c>
      <c r="T49" s="45">
        <v>0</v>
      </c>
      <c r="U49" s="45">
        <v>25.536000000000001</v>
      </c>
      <c r="V49" s="45"/>
      <c r="W49" s="45"/>
      <c r="X49" s="45"/>
      <c r="Y49" s="49">
        <v>49.32</v>
      </c>
      <c r="Z49" s="45">
        <v>0</v>
      </c>
      <c r="AA49" s="45">
        <v>6.12</v>
      </c>
      <c r="AB49" s="45"/>
      <c r="AC49" s="45">
        <v>43.2</v>
      </c>
      <c r="AD49" s="45"/>
      <c r="AE49" s="45">
        <v>77.7</v>
      </c>
      <c r="AF49" s="51">
        <v>38.914400000000001</v>
      </c>
      <c r="AG49" s="45"/>
      <c r="AH49" s="45">
        <v>17.008800000000001</v>
      </c>
      <c r="AI49" s="45"/>
      <c r="AJ49" s="45">
        <v>2.6002000000000001</v>
      </c>
      <c r="AK49" s="45">
        <v>29.1858</v>
      </c>
      <c r="AL49" s="45"/>
      <c r="AM49" s="45"/>
      <c r="AN49" s="52" t="s">
        <v>165</v>
      </c>
      <c r="AO49" s="49">
        <v>160.048</v>
      </c>
      <c r="AP49" s="45">
        <v>28.799999999999997</v>
      </c>
      <c r="AQ49" s="45">
        <v>1.248</v>
      </c>
      <c r="AR49" s="54">
        <v>130</v>
      </c>
      <c r="AS49" s="45"/>
      <c r="AT49" s="49">
        <v>0</v>
      </c>
      <c r="AU49" s="49">
        <v>0</v>
      </c>
      <c r="AV49" s="45"/>
      <c r="AW49" s="45"/>
      <c r="AX49" s="45"/>
      <c r="AY49" s="45"/>
      <c r="AZ49" s="45"/>
      <c r="BA49" s="45"/>
      <c r="BB49" s="45"/>
      <c r="BC49" s="45"/>
      <c r="BD49" s="51"/>
      <c r="BE49" s="45"/>
      <c r="BF49" s="45"/>
      <c r="BG49" s="45"/>
      <c r="BH49" s="45"/>
      <c r="BI49" s="45"/>
      <c r="BJ49" s="45"/>
      <c r="BK49" s="45"/>
      <c r="BL49" s="52">
        <v>522.62799999999993</v>
      </c>
      <c r="BM49" s="45"/>
      <c r="BN49" s="55"/>
      <c r="BO49" s="45"/>
      <c r="BP49" s="45">
        <v>522.62799999999993</v>
      </c>
    </row>
    <row r="50" spans="1:68" ht="14.25" customHeight="1">
      <c r="A50" s="45">
        <v>43</v>
      </c>
      <c r="B50" s="45" t="s">
        <v>118</v>
      </c>
      <c r="C50" s="46">
        <v>810001</v>
      </c>
      <c r="D50" s="47" t="s">
        <v>166</v>
      </c>
      <c r="E50" s="47" t="s">
        <v>120</v>
      </c>
      <c r="F50" s="48">
        <v>16</v>
      </c>
      <c r="G50" s="48">
        <v>15</v>
      </c>
      <c r="H50" s="48">
        <v>1</v>
      </c>
      <c r="I50" s="48"/>
      <c r="J50" s="48"/>
      <c r="K50" s="48"/>
      <c r="L50" s="48"/>
      <c r="M50" s="48"/>
      <c r="N50" s="48">
        <v>12</v>
      </c>
      <c r="O50" s="48">
        <v>28</v>
      </c>
      <c r="P50" s="49">
        <v>392.23140000000001</v>
      </c>
      <c r="Q50" s="49">
        <v>202.08340000000001</v>
      </c>
      <c r="R50" s="45">
        <v>78.353999999999999</v>
      </c>
      <c r="S50" s="49">
        <v>36</v>
      </c>
      <c r="T50" s="45">
        <v>36</v>
      </c>
      <c r="U50" s="45"/>
      <c r="V50" s="45"/>
      <c r="W50" s="45"/>
      <c r="X50" s="45"/>
      <c r="Y50" s="49">
        <v>35.323500000000003</v>
      </c>
      <c r="Z50" s="45">
        <v>6.5294999999999996</v>
      </c>
      <c r="AA50" s="45"/>
      <c r="AB50" s="45"/>
      <c r="AC50" s="45">
        <v>28.794</v>
      </c>
      <c r="AD50" s="45"/>
      <c r="AE50" s="45">
        <v>0</v>
      </c>
      <c r="AF50" s="51">
        <v>23.948399999999999</v>
      </c>
      <c r="AG50" s="45"/>
      <c r="AH50" s="45">
        <v>9.8101000000000003</v>
      </c>
      <c r="AI50" s="45"/>
      <c r="AJ50" s="45">
        <v>0.68610000000000004</v>
      </c>
      <c r="AK50" s="45">
        <v>17.961300000000001</v>
      </c>
      <c r="AL50" s="45"/>
      <c r="AM50" s="45"/>
      <c r="AN50" s="53" t="s">
        <v>166</v>
      </c>
      <c r="AO50" s="49">
        <v>186.83600000000001</v>
      </c>
      <c r="AP50" s="45">
        <v>19.2</v>
      </c>
      <c r="AQ50" s="45">
        <v>12.635999999999999</v>
      </c>
      <c r="AR50" s="54">
        <v>155</v>
      </c>
      <c r="AS50" s="45"/>
      <c r="AT50" s="49">
        <v>3.3119999999999998</v>
      </c>
      <c r="AU50" s="49">
        <v>0</v>
      </c>
      <c r="AV50" s="45"/>
      <c r="AW50" s="45"/>
      <c r="AX50" s="45"/>
      <c r="AY50" s="45"/>
      <c r="AZ50" s="45"/>
      <c r="BA50" s="45">
        <v>3.3119999999999998</v>
      </c>
      <c r="BB50" s="45"/>
      <c r="BC50" s="45"/>
      <c r="BD50" s="51"/>
      <c r="BE50" s="45"/>
      <c r="BF50" s="45"/>
      <c r="BG50" s="45"/>
      <c r="BH50" s="45"/>
      <c r="BI50" s="45">
        <v>180</v>
      </c>
      <c r="BJ50" s="45"/>
      <c r="BK50" s="45"/>
      <c r="BL50" s="52">
        <v>572.23140000000001</v>
      </c>
      <c r="BM50" s="45"/>
      <c r="BN50" s="55"/>
      <c r="BO50" s="45"/>
      <c r="BP50" s="45">
        <v>572.23140000000001</v>
      </c>
    </row>
    <row r="51" spans="1:68" ht="14.25" customHeight="1">
      <c r="A51" s="45">
        <v>44</v>
      </c>
      <c r="B51" s="45" t="s">
        <v>118</v>
      </c>
      <c r="C51" s="46">
        <v>810005</v>
      </c>
      <c r="D51" s="47" t="s">
        <v>167</v>
      </c>
      <c r="E51" s="47" t="s">
        <v>139</v>
      </c>
      <c r="F51" s="48">
        <v>188</v>
      </c>
      <c r="G51" s="48"/>
      <c r="H51" s="48"/>
      <c r="I51" s="48">
        <v>188</v>
      </c>
      <c r="J51" s="48"/>
      <c r="K51" s="48"/>
      <c r="L51" s="48"/>
      <c r="M51" s="48"/>
      <c r="N51" s="48">
        <v>122</v>
      </c>
      <c r="O51" s="48">
        <v>310</v>
      </c>
      <c r="P51" s="49">
        <v>2570.2530400000005</v>
      </c>
      <c r="Q51" s="49">
        <v>2187.4490400000004</v>
      </c>
      <c r="R51" s="45">
        <v>789.55583999999999</v>
      </c>
      <c r="S51" s="49">
        <v>84.168000000000006</v>
      </c>
      <c r="T51" s="45">
        <v>0</v>
      </c>
      <c r="U51" s="45">
        <v>84.168000000000006</v>
      </c>
      <c r="V51" s="45"/>
      <c r="W51" s="45"/>
      <c r="X51" s="45"/>
      <c r="Y51" s="49">
        <v>272.01600000000002</v>
      </c>
      <c r="Z51" s="45">
        <v>0</v>
      </c>
      <c r="AA51" s="45">
        <v>17.135999999999999</v>
      </c>
      <c r="AB51" s="45"/>
      <c r="AC51" s="45">
        <v>254.88</v>
      </c>
      <c r="AD51" s="45"/>
      <c r="AE51" s="45">
        <v>486.92</v>
      </c>
      <c r="AF51" s="51">
        <v>245.01689999999999</v>
      </c>
      <c r="AG51" s="45"/>
      <c r="AH51" s="45">
        <v>109.41540000000001</v>
      </c>
      <c r="AI51" s="45"/>
      <c r="AJ51" s="45">
        <v>16.594200000000001</v>
      </c>
      <c r="AK51" s="45">
        <v>183.7627</v>
      </c>
      <c r="AL51" s="45"/>
      <c r="AM51" s="45"/>
      <c r="AN51" s="53" t="s">
        <v>167</v>
      </c>
      <c r="AO51" s="49">
        <v>340.48</v>
      </c>
      <c r="AP51" s="45">
        <v>180.48</v>
      </c>
      <c r="AQ51" s="45">
        <v>0</v>
      </c>
      <c r="AR51" s="54">
        <v>140</v>
      </c>
      <c r="AS51" s="45">
        <v>20</v>
      </c>
      <c r="AT51" s="49">
        <v>42.323999999999998</v>
      </c>
      <c r="AU51" s="49">
        <v>0</v>
      </c>
      <c r="AV51" s="45"/>
      <c r="AW51" s="45"/>
      <c r="AX51" s="45"/>
      <c r="AY51" s="45"/>
      <c r="AZ51" s="45"/>
      <c r="BA51" s="45">
        <v>42.323999999999998</v>
      </c>
      <c r="BB51" s="45"/>
      <c r="BC51" s="45"/>
      <c r="BD51" s="51"/>
      <c r="BE51" s="45"/>
      <c r="BF51" s="45"/>
      <c r="BG51" s="45"/>
      <c r="BH51" s="45"/>
      <c r="BI51" s="45"/>
      <c r="BJ51" s="45"/>
      <c r="BK51" s="45"/>
      <c r="BL51" s="52">
        <v>2570.2530400000005</v>
      </c>
      <c r="BM51" s="45"/>
      <c r="BN51" s="55"/>
      <c r="BO51" s="45"/>
      <c r="BP51" s="45">
        <v>2570.2530400000005</v>
      </c>
    </row>
    <row r="52" spans="1:68" ht="14.25" customHeight="1">
      <c r="A52" s="45">
        <v>45</v>
      </c>
      <c r="B52" s="45" t="s">
        <v>118</v>
      </c>
      <c r="C52" s="46">
        <v>810007</v>
      </c>
      <c r="D52" s="47" t="s">
        <v>168</v>
      </c>
      <c r="E52" s="47" t="s">
        <v>139</v>
      </c>
      <c r="F52" s="48">
        <v>16</v>
      </c>
      <c r="G52" s="48"/>
      <c r="H52" s="48"/>
      <c r="I52" s="48">
        <v>16</v>
      </c>
      <c r="J52" s="48"/>
      <c r="K52" s="48"/>
      <c r="L52" s="48"/>
      <c r="M52" s="48"/>
      <c r="N52" s="48"/>
      <c r="O52" s="48">
        <v>16</v>
      </c>
      <c r="P52" s="49">
        <v>213.12309999999997</v>
      </c>
      <c r="Q52" s="49">
        <v>191.76309999999998</v>
      </c>
      <c r="R52" s="45">
        <v>64.179599999999994</v>
      </c>
      <c r="S52" s="49">
        <v>13.464</v>
      </c>
      <c r="T52" s="45">
        <v>0</v>
      </c>
      <c r="U52" s="45">
        <v>13.464</v>
      </c>
      <c r="V52" s="45"/>
      <c r="W52" s="45"/>
      <c r="X52" s="45"/>
      <c r="Y52" s="49">
        <v>26.303999999999998</v>
      </c>
      <c r="Z52" s="45">
        <v>0</v>
      </c>
      <c r="AA52" s="45">
        <v>3.2639999999999998</v>
      </c>
      <c r="AB52" s="45"/>
      <c r="AC52" s="45">
        <v>23.04</v>
      </c>
      <c r="AD52" s="45"/>
      <c r="AE52" s="45">
        <v>41.44</v>
      </c>
      <c r="AF52" s="51">
        <v>20.5855</v>
      </c>
      <c r="AG52" s="45"/>
      <c r="AH52" s="45">
        <v>8.9777000000000005</v>
      </c>
      <c r="AI52" s="45"/>
      <c r="AJ52" s="45">
        <v>1.3731</v>
      </c>
      <c r="AK52" s="45">
        <v>15.4392</v>
      </c>
      <c r="AL52" s="45"/>
      <c r="AM52" s="45"/>
      <c r="AN52" s="53" t="s">
        <v>168</v>
      </c>
      <c r="AO52" s="49">
        <v>21.36</v>
      </c>
      <c r="AP52" s="45">
        <v>15.36</v>
      </c>
      <c r="AQ52" s="45">
        <v>0</v>
      </c>
      <c r="AR52" s="54">
        <v>6</v>
      </c>
      <c r="AS52" s="45"/>
      <c r="AT52" s="49">
        <v>0</v>
      </c>
      <c r="AU52" s="49">
        <v>0</v>
      </c>
      <c r="AV52" s="45"/>
      <c r="AW52" s="45"/>
      <c r="AX52" s="45"/>
      <c r="AY52" s="45"/>
      <c r="AZ52" s="45"/>
      <c r="BA52" s="45"/>
      <c r="BB52" s="45"/>
      <c r="BC52" s="45"/>
      <c r="BD52" s="51"/>
      <c r="BE52" s="45"/>
      <c r="BF52" s="45"/>
      <c r="BG52" s="45"/>
      <c r="BH52" s="45"/>
      <c r="BI52" s="45">
        <v>38.54</v>
      </c>
      <c r="BJ52" s="45"/>
      <c r="BK52" s="45"/>
      <c r="BL52" s="52">
        <v>251.66309999999996</v>
      </c>
      <c r="BM52" s="45"/>
      <c r="BN52" s="55"/>
      <c r="BO52" s="45"/>
      <c r="BP52" s="45">
        <v>251.66309999999996</v>
      </c>
    </row>
    <row r="53" spans="1:68" ht="14.25" customHeight="1">
      <c r="A53" s="45">
        <v>46</v>
      </c>
      <c r="B53" s="45" t="s">
        <v>118</v>
      </c>
      <c r="C53" s="46">
        <v>810003</v>
      </c>
      <c r="D53" s="47" t="s">
        <v>169</v>
      </c>
      <c r="E53" s="47" t="s">
        <v>139</v>
      </c>
      <c r="F53" s="48">
        <v>7</v>
      </c>
      <c r="G53" s="48"/>
      <c r="H53" s="48"/>
      <c r="I53" s="48">
        <v>7</v>
      </c>
      <c r="J53" s="48"/>
      <c r="K53" s="48"/>
      <c r="L53" s="48"/>
      <c r="M53" s="48"/>
      <c r="N53" s="48">
        <v>4</v>
      </c>
      <c r="O53" s="48">
        <v>11</v>
      </c>
      <c r="P53" s="49">
        <v>96.555299999999988</v>
      </c>
      <c r="Q53" s="49">
        <v>77.007299999999987</v>
      </c>
      <c r="R53" s="45">
        <v>29.706</v>
      </c>
      <c r="S53" s="49">
        <v>0</v>
      </c>
      <c r="T53" s="45">
        <v>0</v>
      </c>
      <c r="U53" s="45"/>
      <c r="V53" s="45"/>
      <c r="W53" s="45"/>
      <c r="X53" s="45"/>
      <c r="Y53" s="49">
        <v>8.64</v>
      </c>
      <c r="Z53" s="45">
        <v>0</v>
      </c>
      <c r="AA53" s="45"/>
      <c r="AB53" s="45"/>
      <c r="AC53" s="45">
        <v>8.64</v>
      </c>
      <c r="AD53" s="45"/>
      <c r="AE53" s="45">
        <v>18.13</v>
      </c>
      <c r="AF53" s="51">
        <v>9.0361999999999991</v>
      </c>
      <c r="AG53" s="45"/>
      <c r="AH53" s="45">
        <v>4.0960999999999999</v>
      </c>
      <c r="AI53" s="45"/>
      <c r="AJ53" s="45">
        <v>0.62190000000000001</v>
      </c>
      <c r="AK53" s="45">
        <v>6.7770999999999999</v>
      </c>
      <c r="AL53" s="45"/>
      <c r="AM53" s="45"/>
      <c r="AN53" s="53" t="s">
        <v>169</v>
      </c>
      <c r="AO53" s="49">
        <v>18.72</v>
      </c>
      <c r="AP53" s="45">
        <v>6.72</v>
      </c>
      <c r="AQ53" s="45">
        <v>0</v>
      </c>
      <c r="AR53" s="54">
        <v>12</v>
      </c>
      <c r="AS53" s="45"/>
      <c r="AT53" s="49">
        <v>0.82799999999999996</v>
      </c>
      <c r="AU53" s="49">
        <v>0</v>
      </c>
      <c r="AV53" s="45"/>
      <c r="AW53" s="45"/>
      <c r="AX53" s="45"/>
      <c r="AY53" s="45"/>
      <c r="AZ53" s="45"/>
      <c r="BA53" s="45">
        <v>0.82799999999999996</v>
      </c>
      <c r="BB53" s="45"/>
      <c r="BC53" s="45"/>
      <c r="BD53" s="51"/>
      <c r="BE53" s="45"/>
      <c r="BF53" s="45"/>
      <c r="BG53" s="45"/>
      <c r="BH53" s="45"/>
      <c r="BI53" s="45"/>
      <c r="BJ53" s="45"/>
      <c r="BK53" s="45"/>
      <c r="BL53" s="52">
        <v>96.555299999999988</v>
      </c>
      <c r="BM53" s="45"/>
      <c r="BN53" s="55"/>
      <c r="BO53" s="45"/>
      <c r="BP53" s="45">
        <v>96.555299999999988</v>
      </c>
    </row>
    <row r="54" spans="1:68" ht="14.25" customHeight="1">
      <c r="A54" s="45">
        <v>47</v>
      </c>
      <c r="B54" s="45" t="s">
        <v>118</v>
      </c>
      <c r="C54" s="46">
        <v>810002</v>
      </c>
      <c r="D54" s="47" t="s">
        <v>170</v>
      </c>
      <c r="E54" s="47" t="s">
        <v>139</v>
      </c>
      <c r="F54" s="48">
        <v>32</v>
      </c>
      <c r="G54" s="48"/>
      <c r="H54" s="48"/>
      <c r="I54" s="48">
        <v>32</v>
      </c>
      <c r="J54" s="48"/>
      <c r="K54" s="48"/>
      <c r="L54" s="48"/>
      <c r="M54" s="48"/>
      <c r="N54" s="48">
        <v>17</v>
      </c>
      <c r="O54" s="48">
        <v>49</v>
      </c>
      <c r="P54" s="49">
        <v>445.17509999999999</v>
      </c>
      <c r="Q54" s="49">
        <v>343.03910000000002</v>
      </c>
      <c r="R54" s="45">
        <v>123.1644</v>
      </c>
      <c r="S54" s="49">
        <v>0</v>
      </c>
      <c r="T54" s="45">
        <v>0</v>
      </c>
      <c r="U54" s="45"/>
      <c r="V54" s="45"/>
      <c r="W54" s="45"/>
      <c r="X54" s="45"/>
      <c r="Y54" s="49">
        <v>46.08</v>
      </c>
      <c r="Z54" s="45">
        <v>0</v>
      </c>
      <c r="AA54" s="45"/>
      <c r="AB54" s="45"/>
      <c r="AC54" s="45">
        <v>46.08</v>
      </c>
      <c r="AD54" s="45"/>
      <c r="AE54" s="45">
        <v>82.88</v>
      </c>
      <c r="AF54" s="51">
        <v>40.3399</v>
      </c>
      <c r="AG54" s="45"/>
      <c r="AH54" s="45">
        <v>17.641300000000001</v>
      </c>
      <c r="AI54" s="45"/>
      <c r="AJ54" s="45">
        <v>2.6785999999999999</v>
      </c>
      <c r="AK54" s="45">
        <v>30.254899999999999</v>
      </c>
      <c r="AL54" s="45"/>
      <c r="AM54" s="45"/>
      <c r="AN54" s="53" t="s">
        <v>170</v>
      </c>
      <c r="AO54" s="49">
        <v>97.72</v>
      </c>
      <c r="AP54" s="45">
        <v>30.72</v>
      </c>
      <c r="AQ54" s="45">
        <v>0</v>
      </c>
      <c r="AR54" s="54">
        <v>67</v>
      </c>
      <c r="AS54" s="45"/>
      <c r="AT54" s="49">
        <v>4.4160000000000004</v>
      </c>
      <c r="AU54" s="49">
        <v>0</v>
      </c>
      <c r="AV54" s="45"/>
      <c r="AW54" s="45"/>
      <c r="AX54" s="45"/>
      <c r="AY54" s="45"/>
      <c r="AZ54" s="45"/>
      <c r="BA54" s="45">
        <v>4.4160000000000004</v>
      </c>
      <c r="BB54" s="45"/>
      <c r="BC54" s="45"/>
      <c r="BD54" s="51"/>
      <c r="BE54" s="45"/>
      <c r="BF54" s="45"/>
      <c r="BG54" s="45"/>
      <c r="BH54" s="45"/>
      <c r="BI54" s="45">
        <v>0.85</v>
      </c>
      <c r="BJ54" s="45"/>
      <c r="BK54" s="45"/>
      <c r="BL54" s="52">
        <v>446.02510000000001</v>
      </c>
      <c r="BM54" s="45"/>
      <c r="BN54" s="55"/>
      <c r="BO54" s="45"/>
      <c r="BP54" s="45">
        <v>446.02510000000001</v>
      </c>
    </row>
    <row r="55" spans="1:68" ht="14.25" customHeight="1">
      <c r="A55" s="45">
        <v>48</v>
      </c>
      <c r="B55" s="45" t="s">
        <v>118</v>
      </c>
      <c r="C55" s="46">
        <v>810006</v>
      </c>
      <c r="D55" s="47" t="s">
        <v>171</v>
      </c>
      <c r="E55" s="47" t="s">
        <v>139</v>
      </c>
      <c r="F55" s="48">
        <v>9</v>
      </c>
      <c r="G55" s="48"/>
      <c r="H55" s="48"/>
      <c r="I55" s="48">
        <v>9</v>
      </c>
      <c r="J55" s="48"/>
      <c r="K55" s="48"/>
      <c r="L55" s="48"/>
      <c r="M55" s="48"/>
      <c r="N55" s="48"/>
      <c r="O55" s="48">
        <v>9</v>
      </c>
      <c r="P55" s="49">
        <v>137.47699999999998</v>
      </c>
      <c r="Q55" s="49">
        <v>95.276999999999987</v>
      </c>
      <c r="R55" s="45">
        <v>33.793199999999999</v>
      </c>
      <c r="S55" s="49">
        <v>0</v>
      </c>
      <c r="T55" s="45">
        <v>0</v>
      </c>
      <c r="U55" s="45"/>
      <c r="V55" s="45"/>
      <c r="W55" s="45"/>
      <c r="X55" s="45"/>
      <c r="Y55" s="49">
        <v>12.96</v>
      </c>
      <c r="Z55" s="45">
        <v>0</v>
      </c>
      <c r="AA55" s="45"/>
      <c r="AB55" s="45"/>
      <c r="AC55" s="45">
        <v>12.96</v>
      </c>
      <c r="AD55" s="45"/>
      <c r="AE55" s="45">
        <v>23.31</v>
      </c>
      <c r="AF55" s="51">
        <v>11.210100000000001</v>
      </c>
      <c r="AG55" s="45"/>
      <c r="AH55" s="45">
        <v>4.8537999999999997</v>
      </c>
      <c r="AI55" s="45"/>
      <c r="AJ55" s="45">
        <v>0.74229999999999996</v>
      </c>
      <c r="AK55" s="45">
        <v>8.4076000000000004</v>
      </c>
      <c r="AL55" s="45"/>
      <c r="AM55" s="45"/>
      <c r="AN55" s="53" t="s">
        <v>171</v>
      </c>
      <c r="AO55" s="49">
        <v>34.64</v>
      </c>
      <c r="AP55" s="45">
        <v>8.64</v>
      </c>
      <c r="AQ55" s="45">
        <v>0</v>
      </c>
      <c r="AR55" s="54">
        <v>26</v>
      </c>
      <c r="AS55" s="45"/>
      <c r="AT55" s="49">
        <v>7.56</v>
      </c>
      <c r="AU55" s="49">
        <v>0</v>
      </c>
      <c r="AV55" s="45"/>
      <c r="AW55" s="45"/>
      <c r="AX55" s="45"/>
      <c r="AY55" s="45"/>
      <c r="AZ55" s="45"/>
      <c r="BA55" s="45"/>
      <c r="BB55" s="45"/>
      <c r="BC55" s="45"/>
      <c r="BD55" s="51"/>
      <c r="BE55" s="45"/>
      <c r="BF55" s="45"/>
      <c r="BG55" s="45"/>
      <c r="BH55" s="45">
        <v>7.56</v>
      </c>
      <c r="BI55" s="45">
        <v>35.5</v>
      </c>
      <c r="BJ55" s="45"/>
      <c r="BK55" s="45"/>
      <c r="BL55" s="52">
        <v>172.97699999999998</v>
      </c>
      <c r="BM55" s="45"/>
      <c r="BN55" s="55"/>
      <c r="BO55" s="45"/>
      <c r="BP55" s="45">
        <v>172.97699999999998</v>
      </c>
    </row>
    <row r="56" spans="1:68" ht="14.25" customHeight="1">
      <c r="A56" s="45">
        <v>49</v>
      </c>
      <c r="B56" s="45" t="s">
        <v>118</v>
      </c>
      <c r="C56" s="46">
        <v>810008</v>
      </c>
      <c r="D56" s="47" t="s">
        <v>172</v>
      </c>
      <c r="E56" s="47" t="s">
        <v>139</v>
      </c>
      <c r="F56" s="48">
        <v>70</v>
      </c>
      <c r="G56" s="48"/>
      <c r="H56" s="48"/>
      <c r="I56" s="48">
        <v>70</v>
      </c>
      <c r="J56" s="48"/>
      <c r="K56" s="48"/>
      <c r="L56" s="48"/>
      <c r="M56" s="48"/>
      <c r="N56" s="48"/>
      <c r="O56" s="48">
        <v>70</v>
      </c>
      <c r="P56" s="49">
        <v>1081.739</v>
      </c>
      <c r="Q56" s="49">
        <v>764.53899999999999</v>
      </c>
      <c r="R56" s="45">
        <v>266.98079999999999</v>
      </c>
      <c r="S56" s="49">
        <v>12.48</v>
      </c>
      <c r="T56" s="45">
        <v>0</v>
      </c>
      <c r="U56" s="45">
        <v>12.48</v>
      </c>
      <c r="V56" s="45"/>
      <c r="W56" s="45"/>
      <c r="X56" s="45"/>
      <c r="Y56" s="49">
        <v>106.104</v>
      </c>
      <c r="Z56" s="45">
        <v>0</v>
      </c>
      <c r="AA56" s="45">
        <v>5.3040000000000003</v>
      </c>
      <c r="AB56" s="45"/>
      <c r="AC56" s="45">
        <v>100.8</v>
      </c>
      <c r="AD56" s="45"/>
      <c r="AE56" s="45">
        <v>181.3</v>
      </c>
      <c r="AF56" s="51">
        <v>87.852900000000005</v>
      </c>
      <c r="AG56" s="45"/>
      <c r="AH56" s="45">
        <v>38.103900000000003</v>
      </c>
      <c r="AI56" s="45"/>
      <c r="AJ56" s="45">
        <v>5.8277000000000001</v>
      </c>
      <c r="AK56" s="45">
        <v>65.889700000000005</v>
      </c>
      <c r="AL56" s="45"/>
      <c r="AM56" s="45"/>
      <c r="AN56" s="53" t="s">
        <v>172</v>
      </c>
      <c r="AO56" s="49">
        <v>317.2</v>
      </c>
      <c r="AP56" s="45">
        <v>67.2</v>
      </c>
      <c r="AQ56" s="45">
        <v>0</v>
      </c>
      <c r="AR56" s="54">
        <v>190</v>
      </c>
      <c r="AS56" s="45">
        <v>60</v>
      </c>
      <c r="AT56" s="49">
        <v>0</v>
      </c>
      <c r="AU56" s="49">
        <v>0</v>
      </c>
      <c r="AV56" s="45"/>
      <c r="AW56" s="45"/>
      <c r="AX56" s="45"/>
      <c r="AY56" s="45"/>
      <c r="AZ56" s="45"/>
      <c r="BA56" s="45"/>
      <c r="BB56" s="45"/>
      <c r="BC56" s="45"/>
      <c r="BD56" s="51"/>
      <c r="BE56" s="45"/>
      <c r="BF56" s="45"/>
      <c r="BG56" s="45"/>
      <c r="BH56" s="45"/>
      <c r="BI56" s="45">
        <v>40</v>
      </c>
      <c r="BJ56" s="45"/>
      <c r="BK56" s="45"/>
      <c r="BL56" s="52">
        <v>1121.739</v>
      </c>
      <c r="BM56" s="45"/>
      <c r="BN56" s="55"/>
      <c r="BO56" s="45"/>
      <c r="BP56" s="45">
        <v>1121.739</v>
      </c>
    </row>
    <row r="57" spans="1:68" ht="14.25" customHeight="1">
      <c r="A57" s="45">
        <v>50</v>
      </c>
      <c r="B57" s="45" t="s">
        <v>118</v>
      </c>
      <c r="C57" s="46">
        <v>804001</v>
      </c>
      <c r="D57" s="47" t="s">
        <v>173</v>
      </c>
      <c r="E57" s="47" t="s">
        <v>120</v>
      </c>
      <c r="F57" s="48">
        <v>106</v>
      </c>
      <c r="G57" s="48">
        <v>35</v>
      </c>
      <c r="H57" s="48">
        <v>1</v>
      </c>
      <c r="I57" s="48">
        <v>38</v>
      </c>
      <c r="J57" s="48">
        <v>32</v>
      </c>
      <c r="K57" s="48"/>
      <c r="L57" s="48"/>
      <c r="M57" s="48"/>
      <c r="N57" s="48">
        <v>36</v>
      </c>
      <c r="O57" s="48">
        <v>142</v>
      </c>
      <c r="P57" s="49">
        <v>3263.4852999999998</v>
      </c>
      <c r="Q57" s="49">
        <v>1239.4017000000001</v>
      </c>
      <c r="R57" s="45">
        <v>415.1268</v>
      </c>
      <c r="S57" s="49">
        <v>150.12</v>
      </c>
      <c r="T57" s="45">
        <v>81</v>
      </c>
      <c r="U57" s="45">
        <v>69.12</v>
      </c>
      <c r="V57" s="45"/>
      <c r="W57" s="45"/>
      <c r="X57" s="45"/>
      <c r="Y57" s="49">
        <v>188.55360000000002</v>
      </c>
      <c r="Z57" s="45">
        <v>14.042400000000001</v>
      </c>
      <c r="AA57" s="45">
        <v>11.016</v>
      </c>
      <c r="AB57" s="45"/>
      <c r="AC57" s="45">
        <v>163.49520000000001</v>
      </c>
      <c r="AD57" s="45"/>
      <c r="AE57" s="45">
        <v>181.3</v>
      </c>
      <c r="AF57" s="51">
        <v>136.79429999999999</v>
      </c>
      <c r="AG57" s="45"/>
      <c r="AH57" s="45">
        <v>57.851300000000002</v>
      </c>
      <c r="AI57" s="45"/>
      <c r="AJ57" s="45">
        <v>7.06</v>
      </c>
      <c r="AK57" s="45">
        <v>102.59569999999999</v>
      </c>
      <c r="AL57" s="45"/>
      <c r="AM57" s="45"/>
      <c r="AN57" s="53" t="s">
        <v>173</v>
      </c>
      <c r="AO57" s="49">
        <v>2019.556</v>
      </c>
      <c r="AP57" s="45">
        <v>110.4</v>
      </c>
      <c r="AQ57" s="45">
        <v>27.155999999999999</v>
      </c>
      <c r="AR57" s="54">
        <v>600</v>
      </c>
      <c r="AS57" s="45">
        <v>1282</v>
      </c>
      <c r="AT57" s="49">
        <v>4.5275999999999996</v>
      </c>
      <c r="AU57" s="49">
        <v>0</v>
      </c>
      <c r="AV57" s="45"/>
      <c r="AW57" s="45"/>
      <c r="AX57" s="45"/>
      <c r="AY57" s="45"/>
      <c r="AZ57" s="45"/>
      <c r="BA57" s="45">
        <v>4.5275999999999996</v>
      </c>
      <c r="BB57" s="45"/>
      <c r="BC57" s="45"/>
      <c r="BD57" s="51"/>
      <c r="BE57" s="45"/>
      <c r="BF57" s="45"/>
      <c r="BG57" s="45"/>
      <c r="BH57" s="45"/>
      <c r="BI57" s="45"/>
      <c r="BJ57" s="45">
        <v>460</v>
      </c>
      <c r="BK57" s="45"/>
      <c r="BL57" s="52">
        <v>3723.4852999999998</v>
      </c>
      <c r="BM57" s="45">
        <v>707</v>
      </c>
      <c r="BN57" s="55"/>
      <c r="BO57" s="45"/>
      <c r="BP57" s="45">
        <v>4430.4853000000003</v>
      </c>
    </row>
    <row r="58" spans="1:68" ht="14.25" customHeight="1">
      <c r="A58" s="45">
        <v>51</v>
      </c>
      <c r="B58" s="45" t="s">
        <v>118</v>
      </c>
      <c r="C58" s="46">
        <v>804002</v>
      </c>
      <c r="D58" s="47" t="s">
        <v>174</v>
      </c>
      <c r="E58" s="47" t="s">
        <v>139</v>
      </c>
      <c r="F58" s="48">
        <v>34</v>
      </c>
      <c r="G58" s="48"/>
      <c r="H58" s="48"/>
      <c r="I58" s="48">
        <v>30</v>
      </c>
      <c r="J58" s="48">
        <v>4</v>
      </c>
      <c r="K58" s="48"/>
      <c r="L58" s="48"/>
      <c r="M58" s="48"/>
      <c r="N58" s="48">
        <v>8</v>
      </c>
      <c r="O58" s="48">
        <v>42</v>
      </c>
      <c r="P58" s="49">
        <v>457.53519999999997</v>
      </c>
      <c r="Q58" s="49">
        <v>354.06720000000001</v>
      </c>
      <c r="R58" s="45">
        <v>123.3612</v>
      </c>
      <c r="S58" s="49">
        <v>0</v>
      </c>
      <c r="T58" s="45">
        <v>0</v>
      </c>
      <c r="U58" s="45"/>
      <c r="V58" s="45"/>
      <c r="W58" s="45"/>
      <c r="X58" s="45"/>
      <c r="Y58" s="49">
        <v>48.96</v>
      </c>
      <c r="Z58" s="45">
        <v>0</v>
      </c>
      <c r="AA58" s="45"/>
      <c r="AB58" s="45"/>
      <c r="AC58" s="45">
        <v>48.96</v>
      </c>
      <c r="AD58" s="45"/>
      <c r="AE58" s="45">
        <v>88.06</v>
      </c>
      <c r="AF58" s="51">
        <v>41.661000000000001</v>
      </c>
      <c r="AG58" s="45"/>
      <c r="AH58" s="45">
        <v>18.030799999999999</v>
      </c>
      <c r="AI58" s="45"/>
      <c r="AJ58" s="45">
        <v>2.7484999999999999</v>
      </c>
      <c r="AK58" s="45">
        <v>31.245699999999999</v>
      </c>
      <c r="AL58" s="45"/>
      <c r="AM58" s="45"/>
      <c r="AN58" s="53" t="s">
        <v>174</v>
      </c>
      <c r="AO58" s="49">
        <v>102.64</v>
      </c>
      <c r="AP58" s="45">
        <v>32.64</v>
      </c>
      <c r="AQ58" s="45">
        <v>0</v>
      </c>
      <c r="AR58" s="54">
        <v>70</v>
      </c>
      <c r="AS58" s="45"/>
      <c r="AT58" s="49">
        <v>0.82799999999999996</v>
      </c>
      <c r="AU58" s="49">
        <v>0</v>
      </c>
      <c r="AV58" s="45"/>
      <c r="AW58" s="45"/>
      <c r="AX58" s="45"/>
      <c r="AY58" s="45"/>
      <c r="AZ58" s="45"/>
      <c r="BA58" s="45">
        <v>0.82799999999999996</v>
      </c>
      <c r="BB58" s="45"/>
      <c r="BC58" s="45"/>
      <c r="BD58" s="51"/>
      <c r="BE58" s="45"/>
      <c r="BF58" s="45"/>
      <c r="BG58" s="45"/>
      <c r="BH58" s="45"/>
      <c r="BI58" s="45"/>
      <c r="BJ58" s="45"/>
      <c r="BK58" s="45"/>
      <c r="BL58" s="52">
        <v>457.53519999999997</v>
      </c>
      <c r="BM58" s="45"/>
      <c r="BN58" s="55"/>
      <c r="BO58" s="45">
        <v>95.4</v>
      </c>
      <c r="BP58" s="45">
        <v>552.93520000000001</v>
      </c>
    </row>
    <row r="59" spans="1:68" ht="14.25" customHeight="1">
      <c r="A59" s="45">
        <v>52</v>
      </c>
      <c r="B59" s="45" t="s">
        <v>118</v>
      </c>
      <c r="C59" s="46">
        <v>804003</v>
      </c>
      <c r="D59" s="47" t="s">
        <v>175</v>
      </c>
      <c r="E59" s="47" t="s">
        <v>139</v>
      </c>
      <c r="F59" s="48">
        <v>10</v>
      </c>
      <c r="G59" s="48"/>
      <c r="H59" s="48"/>
      <c r="I59" s="48">
        <v>10</v>
      </c>
      <c r="J59" s="48"/>
      <c r="K59" s="48"/>
      <c r="L59" s="48"/>
      <c r="M59" s="48"/>
      <c r="N59" s="48"/>
      <c r="O59" s="48">
        <v>10</v>
      </c>
      <c r="P59" s="49">
        <v>122.61189999999999</v>
      </c>
      <c r="Q59" s="49">
        <v>113.0119</v>
      </c>
      <c r="R59" s="45">
        <v>42.735599999999998</v>
      </c>
      <c r="S59" s="49">
        <v>0</v>
      </c>
      <c r="T59" s="45">
        <v>0</v>
      </c>
      <c r="U59" s="45"/>
      <c r="V59" s="45"/>
      <c r="W59" s="45"/>
      <c r="X59" s="45"/>
      <c r="Y59" s="49">
        <v>14.4</v>
      </c>
      <c r="Z59" s="45">
        <v>0</v>
      </c>
      <c r="AA59" s="45"/>
      <c r="AB59" s="45"/>
      <c r="AC59" s="45">
        <v>14.4</v>
      </c>
      <c r="AD59" s="45"/>
      <c r="AE59" s="45">
        <v>25.9</v>
      </c>
      <c r="AF59" s="51">
        <v>13.2857</v>
      </c>
      <c r="AG59" s="45"/>
      <c r="AH59" s="45">
        <v>5.8339999999999996</v>
      </c>
      <c r="AI59" s="45"/>
      <c r="AJ59" s="45">
        <v>0.89229999999999998</v>
      </c>
      <c r="AK59" s="45">
        <v>9.9642999999999997</v>
      </c>
      <c r="AL59" s="45"/>
      <c r="AM59" s="45"/>
      <c r="AN59" s="53" t="s">
        <v>175</v>
      </c>
      <c r="AO59" s="49">
        <v>9.6</v>
      </c>
      <c r="AP59" s="45">
        <v>9.6</v>
      </c>
      <c r="AQ59" s="45">
        <v>0</v>
      </c>
      <c r="AR59" s="54">
        <v>0</v>
      </c>
      <c r="AS59" s="45"/>
      <c r="AT59" s="49">
        <v>0</v>
      </c>
      <c r="AU59" s="49">
        <v>0</v>
      </c>
      <c r="AV59" s="45"/>
      <c r="AW59" s="45"/>
      <c r="AX59" s="45"/>
      <c r="AY59" s="45"/>
      <c r="AZ59" s="45"/>
      <c r="BA59" s="45"/>
      <c r="BB59" s="45"/>
      <c r="BC59" s="45"/>
      <c r="BD59" s="51"/>
      <c r="BE59" s="45"/>
      <c r="BF59" s="45"/>
      <c r="BG59" s="45"/>
      <c r="BH59" s="45"/>
      <c r="BI59" s="45"/>
      <c r="BJ59" s="45"/>
      <c r="BK59" s="45"/>
      <c r="BL59" s="52">
        <v>122.61189999999999</v>
      </c>
      <c r="BM59" s="45">
        <v>5900</v>
      </c>
      <c r="BN59" s="55"/>
      <c r="BO59" s="45"/>
      <c r="BP59" s="45">
        <v>6022.6118999999999</v>
      </c>
    </row>
    <row r="60" spans="1:68" ht="14.25" customHeight="1">
      <c r="A60" s="45">
        <v>53</v>
      </c>
      <c r="B60" s="45" t="s">
        <v>118</v>
      </c>
      <c r="C60" s="46">
        <v>804004</v>
      </c>
      <c r="D60" s="47" t="s">
        <v>176</v>
      </c>
      <c r="E60" s="47" t="s">
        <v>139</v>
      </c>
      <c r="F60" s="48">
        <v>32</v>
      </c>
      <c r="G60" s="48"/>
      <c r="H60" s="48"/>
      <c r="I60" s="48">
        <v>32</v>
      </c>
      <c r="J60" s="48"/>
      <c r="K60" s="48"/>
      <c r="L60" s="48"/>
      <c r="M60" s="48"/>
      <c r="N60" s="48"/>
      <c r="O60" s="48">
        <v>32</v>
      </c>
      <c r="P60" s="49">
        <v>607.49720000000002</v>
      </c>
      <c r="Q60" s="49">
        <v>345.77719999999999</v>
      </c>
      <c r="R60" s="45">
        <v>125.244</v>
      </c>
      <c r="S60" s="49">
        <v>0</v>
      </c>
      <c r="T60" s="45">
        <v>0</v>
      </c>
      <c r="U60" s="45"/>
      <c r="V60" s="45"/>
      <c r="W60" s="45"/>
      <c r="X60" s="45"/>
      <c r="Y60" s="49">
        <v>46.08</v>
      </c>
      <c r="Z60" s="45">
        <v>0</v>
      </c>
      <c r="AA60" s="45"/>
      <c r="AB60" s="45"/>
      <c r="AC60" s="45">
        <v>46.08</v>
      </c>
      <c r="AD60" s="45"/>
      <c r="AE60" s="45">
        <v>82.88</v>
      </c>
      <c r="AF60" s="51">
        <v>40.672600000000003</v>
      </c>
      <c r="AG60" s="45"/>
      <c r="AH60" s="45">
        <v>17.6905</v>
      </c>
      <c r="AI60" s="45"/>
      <c r="AJ60" s="45">
        <v>2.7056</v>
      </c>
      <c r="AK60" s="45">
        <v>30.5045</v>
      </c>
      <c r="AL60" s="45"/>
      <c r="AM60" s="45"/>
      <c r="AN60" s="53" t="s">
        <v>176</v>
      </c>
      <c r="AO60" s="49">
        <v>261.72000000000003</v>
      </c>
      <c r="AP60" s="45">
        <v>30.72</v>
      </c>
      <c r="AQ60" s="45">
        <v>0</v>
      </c>
      <c r="AR60" s="54">
        <v>165</v>
      </c>
      <c r="AS60" s="45">
        <v>66</v>
      </c>
      <c r="AT60" s="49">
        <v>0</v>
      </c>
      <c r="AU60" s="49">
        <v>0</v>
      </c>
      <c r="AV60" s="45"/>
      <c r="AW60" s="45"/>
      <c r="AX60" s="45"/>
      <c r="AY60" s="45"/>
      <c r="AZ60" s="45"/>
      <c r="BA60" s="45"/>
      <c r="BB60" s="45"/>
      <c r="BC60" s="45"/>
      <c r="BD60" s="51"/>
      <c r="BE60" s="45"/>
      <c r="BF60" s="45"/>
      <c r="BG60" s="45"/>
      <c r="BH60" s="45"/>
      <c r="BI60" s="45"/>
      <c r="BJ60" s="45"/>
      <c r="BK60" s="45"/>
      <c r="BL60" s="52">
        <v>607.49720000000002</v>
      </c>
      <c r="BM60" s="45"/>
      <c r="BN60" s="55"/>
      <c r="BO60" s="45"/>
      <c r="BP60" s="45">
        <v>607.49720000000002</v>
      </c>
    </row>
    <row r="61" spans="1:68" ht="14.25" customHeight="1">
      <c r="A61" s="45">
        <v>54</v>
      </c>
      <c r="B61" s="45" t="s">
        <v>118</v>
      </c>
      <c r="C61" s="46">
        <v>804005</v>
      </c>
      <c r="D61" s="47" t="s">
        <v>177</v>
      </c>
      <c r="E61" s="47" t="s">
        <v>130</v>
      </c>
      <c r="F61" s="48">
        <v>17</v>
      </c>
      <c r="G61" s="48">
        <v>15</v>
      </c>
      <c r="H61" s="48"/>
      <c r="I61" s="48"/>
      <c r="J61" s="48">
        <v>2</v>
      </c>
      <c r="K61" s="48"/>
      <c r="L61" s="48"/>
      <c r="M61" s="48"/>
      <c r="N61" s="48"/>
      <c r="O61" s="48">
        <v>17</v>
      </c>
      <c r="P61" s="49">
        <v>535.54240000000004</v>
      </c>
      <c r="Q61" s="49">
        <v>188.70240000000001</v>
      </c>
      <c r="R61" s="45">
        <v>67.318799999999996</v>
      </c>
      <c r="S61" s="49">
        <v>33.75</v>
      </c>
      <c r="T61" s="45">
        <v>33.75</v>
      </c>
      <c r="U61" s="45"/>
      <c r="V61" s="45"/>
      <c r="W61" s="45"/>
      <c r="X61" s="45"/>
      <c r="Y61" s="49">
        <v>33.561599999999999</v>
      </c>
      <c r="Z61" s="45">
        <v>5.1311999999999998</v>
      </c>
      <c r="AA61" s="45"/>
      <c r="AB61" s="45"/>
      <c r="AC61" s="45">
        <v>28.430399999999999</v>
      </c>
      <c r="AD61" s="45"/>
      <c r="AE61" s="45">
        <v>5.18</v>
      </c>
      <c r="AF61" s="51">
        <v>22.369700000000002</v>
      </c>
      <c r="AG61" s="45"/>
      <c r="AH61" s="45">
        <v>9.0311000000000003</v>
      </c>
      <c r="AI61" s="45"/>
      <c r="AJ61" s="45">
        <v>0.71399999999999997</v>
      </c>
      <c r="AK61" s="45">
        <v>16.777200000000001</v>
      </c>
      <c r="AL61" s="45"/>
      <c r="AM61" s="45"/>
      <c r="AN61" s="53" t="s">
        <v>177</v>
      </c>
      <c r="AO61" s="49">
        <v>346.84000000000003</v>
      </c>
      <c r="AP61" s="45">
        <v>19.920000000000002</v>
      </c>
      <c r="AQ61" s="45">
        <v>10.92</v>
      </c>
      <c r="AR61" s="54">
        <v>16</v>
      </c>
      <c r="AS61" s="45">
        <v>300</v>
      </c>
      <c r="AT61" s="49">
        <v>0</v>
      </c>
      <c r="AU61" s="49">
        <v>0</v>
      </c>
      <c r="AV61" s="45"/>
      <c r="AW61" s="45"/>
      <c r="AX61" s="45"/>
      <c r="AY61" s="45"/>
      <c r="AZ61" s="45"/>
      <c r="BA61" s="45"/>
      <c r="BB61" s="45"/>
      <c r="BC61" s="45"/>
      <c r="BD61" s="51"/>
      <c r="BE61" s="45"/>
      <c r="BF61" s="45"/>
      <c r="BG61" s="45"/>
      <c r="BH61" s="45"/>
      <c r="BI61" s="45"/>
      <c r="BJ61" s="45"/>
      <c r="BK61" s="45"/>
      <c r="BL61" s="52">
        <v>535.54240000000004</v>
      </c>
      <c r="BM61" s="45"/>
      <c r="BN61" s="55"/>
      <c r="BO61" s="45"/>
      <c r="BP61" s="45">
        <v>535.54240000000004</v>
      </c>
    </row>
    <row r="62" spans="1:68" ht="14.25" customHeight="1">
      <c r="A62" s="45">
        <v>55</v>
      </c>
      <c r="B62" s="45" t="s">
        <v>118</v>
      </c>
      <c r="C62" s="46">
        <v>804006</v>
      </c>
      <c r="D62" s="47" t="s">
        <v>178</v>
      </c>
      <c r="E62" s="47" t="s">
        <v>139</v>
      </c>
      <c r="F62" s="48">
        <v>21</v>
      </c>
      <c r="G62" s="48"/>
      <c r="H62" s="48"/>
      <c r="I62" s="48">
        <v>7</v>
      </c>
      <c r="J62" s="48">
        <v>14</v>
      </c>
      <c r="K62" s="48"/>
      <c r="L62" s="48"/>
      <c r="M62" s="48"/>
      <c r="N62" s="48">
        <v>4</v>
      </c>
      <c r="O62" s="48">
        <v>25</v>
      </c>
      <c r="P62" s="49">
        <v>233.68769999999998</v>
      </c>
      <c r="Q62" s="49">
        <v>213.52769999999998</v>
      </c>
      <c r="R62" s="45">
        <v>72.453599999999994</v>
      </c>
      <c r="S62" s="49">
        <v>0</v>
      </c>
      <c r="T62" s="45">
        <v>0</v>
      </c>
      <c r="U62" s="45"/>
      <c r="V62" s="45"/>
      <c r="W62" s="45"/>
      <c r="X62" s="45"/>
      <c r="Y62" s="49">
        <v>30.24</v>
      </c>
      <c r="Z62" s="45">
        <v>0</v>
      </c>
      <c r="AA62" s="45"/>
      <c r="AB62" s="45"/>
      <c r="AC62" s="45">
        <v>30.24</v>
      </c>
      <c r="AD62" s="45"/>
      <c r="AE62" s="45">
        <v>54.39</v>
      </c>
      <c r="AF62" s="51">
        <v>25.133400000000002</v>
      </c>
      <c r="AG62" s="45"/>
      <c r="AH62" s="45">
        <v>10.8117</v>
      </c>
      <c r="AI62" s="45"/>
      <c r="AJ62" s="45">
        <v>1.649</v>
      </c>
      <c r="AK62" s="45">
        <v>18.850000000000001</v>
      </c>
      <c r="AL62" s="45"/>
      <c r="AM62" s="45"/>
      <c r="AN62" s="53" t="s">
        <v>178</v>
      </c>
      <c r="AO62" s="49">
        <v>20.16</v>
      </c>
      <c r="AP62" s="45">
        <v>20.16</v>
      </c>
      <c r="AQ62" s="45">
        <v>0</v>
      </c>
      <c r="AR62" s="54"/>
      <c r="AS62" s="45"/>
      <c r="AT62" s="49">
        <v>0</v>
      </c>
      <c r="AU62" s="49">
        <v>0</v>
      </c>
      <c r="AV62" s="45"/>
      <c r="AW62" s="45"/>
      <c r="AX62" s="45"/>
      <c r="AY62" s="45"/>
      <c r="AZ62" s="45"/>
      <c r="BA62" s="45"/>
      <c r="BB62" s="45"/>
      <c r="BC62" s="45"/>
      <c r="BD62" s="51"/>
      <c r="BE62" s="45"/>
      <c r="BF62" s="45"/>
      <c r="BG62" s="45"/>
      <c r="BH62" s="45"/>
      <c r="BI62" s="45"/>
      <c r="BJ62" s="45"/>
      <c r="BK62" s="45"/>
      <c r="BL62" s="52">
        <v>233.68769999999998</v>
      </c>
      <c r="BM62" s="45"/>
      <c r="BN62" s="55"/>
      <c r="BO62" s="45">
        <v>175.5</v>
      </c>
      <c r="BP62" s="45">
        <v>409.18769999999995</v>
      </c>
    </row>
    <row r="63" spans="1:68" ht="14.25" customHeight="1">
      <c r="A63" s="45">
        <v>56</v>
      </c>
      <c r="B63" s="45" t="s">
        <v>118</v>
      </c>
      <c r="C63" s="46">
        <v>804007</v>
      </c>
      <c r="D63" s="47" t="s">
        <v>179</v>
      </c>
      <c r="E63" s="47" t="s">
        <v>139</v>
      </c>
      <c r="F63" s="48">
        <v>14</v>
      </c>
      <c r="G63" s="48"/>
      <c r="H63" s="48"/>
      <c r="I63" s="48">
        <v>14</v>
      </c>
      <c r="J63" s="48"/>
      <c r="K63" s="48"/>
      <c r="L63" s="48"/>
      <c r="M63" s="48"/>
      <c r="N63" s="48">
        <v>1</v>
      </c>
      <c r="O63" s="48">
        <v>15</v>
      </c>
      <c r="P63" s="49">
        <v>163.2884</v>
      </c>
      <c r="Q63" s="49">
        <v>149.8484</v>
      </c>
      <c r="R63" s="45">
        <v>53.751600000000003</v>
      </c>
      <c r="S63" s="49">
        <v>0</v>
      </c>
      <c r="T63" s="45">
        <v>0</v>
      </c>
      <c r="U63" s="45"/>
      <c r="V63" s="45"/>
      <c r="W63" s="45"/>
      <c r="X63" s="45"/>
      <c r="Y63" s="49">
        <v>20.16</v>
      </c>
      <c r="Z63" s="45">
        <v>0</v>
      </c>
      <c r="AA63" s="45"/>
      <c r="AB63" s="45"/>
      <c r="AC63" s="45">
        <v>20.16</v>
      </c>
      <c r="AD63" s="45"/>
      <c r="AE63" s="45">
        <v>36.26</v>
      </c>
      <c r="AF63" s="51">
        <v>17.627500000000001</v>
      </c>
      <c r="AG63" s="45"/>
      <c r="AH63" s="45">
        <v>7.6585000000000001</v>
      </c>
      <c r="AI63" s="45"/>
      <c r="AJ63" s="45">
        <v>1.1701999999999999</v>
      </c>
      <c r="AK63" s="45">
        <v>13.220599999999999</v>
      </c>
      <c r="AL63" s="45"/>
      <c r="AM63" s="45"/>
      <c r="AN63" s="53" t="s">
        <v>179</v>
      </c>
      <c r="AO63" s="49">
        <v>13.44</v>
      </c>
      <c r="AP63" s="45">
        <v>13.44</v>
      </c>
      <c r="AQ63" s="45">
        <v>0</v>
      </c>
      <c r="AR63" s="54"/>
      <c r="AS63" s="45"/>
      <c r="AT63" s="49">
        <v>0</v>
      </c>
      <c r="AU63" s="49">
        <v>0</v>
      </c>
      <c r="AV63" s="45"/>
      <c r="AW63" s="45"/>
      <c r="AX63" s="45"/>
      <c r="AY63" s="45"/>
      <c r="AZ63" s="45"/>
      <c r="BA63" s="45"/>
      <c r="BB63" s="45"/>
      <c r="BC63" s="45"/>
      <c r="BD63" s="51"/>
      <c r="BE63" s="45"/>
      <c r="BF63" s="45"/>
      <c r="BG63" s="45"/>
      <c r="BH63" s="45"/>
      <c r="BI63" s="45"/>
      <c r="BJ63" s="45"/>
      <c r="BK63" s="45"/>
      <c r="BL63" s="52">
        <v>163.2884</v>
      </c>
      <c r="BM63" s="45"/>
      <c r="BN63" s="55"/>
      <c r="BO63" s="45"/>
      <c r="BP63" s="45">
        <v>163.2884</v>
      </c>
    </row>
    <row r="64" spans="1:68" ht="14.25" customHeight="1">
      <c r="A64" s="45">
        <v>57</v>
      </c>
      <c r="B64" s="45" t="s">
        <v>118</v>
      </c>
      <c r="C64" s="46">
        <v>805001</v>
      </c>
      <c r="D64" s="47" t="s">
        <v>180</v>
      </c>
      <c r="E64" s="47" t="s">
        <v>130</v>
      </c>
      <c r="F64" s="48">
        <v>14</v>
      </c>
      <c r="G64" s="48">
        <v>11</v>
      </c>
      <c r="H64" s="48">
        <v>3</v>
      </c>
      <c r="I64" s="48"/>
      <c r="J64" s="48"/>
      <c r="K64" s="48"/>
      <c r="L64" s="48"/>
      <c r="M64" s="48">
        <v>1</v>
      </c>
      <c r="N64" s="48">
        <v>30</v>
      </c>
      <c r="O64" s="48">
        <v>45</v>
      </c>
      <c r="P64" s="49">
        <v>298.80379999999997</v>
      </c>
      <c r="Q64" s="49">
        <v>152.75179999999997</v>
      </c>
      <c r="R64" s="45">
        <v>54.076799999999999</v>
      </c>
      <c r="S64" s="49">
        <v>31.5</v>
      </c>
      <c r="T64" s="45">
        <v>31.5</v>
      </c>
      <c r="U64" s="45"/>
      <c r="V64" s="45"/>
      <c r="W64" s="45"/>
      <c r="X64" s="45"/>
      <c r="Y64" s="49">
        <v>27.500799999999998</v>
      </c>
      <c r="Z64" s="45">
        <v>4.5064000000000002</v>
      </c>
      <c r="AA64" s="45"/>
      <c r="AB64" s="45"/>
      <c r="AC64" s="45">
        <v>22.994399999999999</v>
      </c>
      <c r="AD64" s="45"/>
      <c r="AE64" s="45">
        <v>0</v>
      </c>
      <c r="AF64" s="51">
        <v>18.092400000000001</v>
      </c>
      <c r="AG64" s="45"/>
      <c r="AH64" s="45">
        <v>7.4989999999999997</v>
      </c>
      <c r="AI64" s="45"/>
      <c r="AJ64" s="45">
        <v>0.51349999999999996</v>
      </c>
      <c r="AK64" s="45">
        <v>13.5693</v>
      </c>
      <c r="AL64" s="45"/>
      <c r="AM64" s="45"/>
      <c r="AN64" s="53" t="s">
        <v>180</v>
      </c>
      <c r="AO64" s="49">
        <v>140.4</v>
      </c>
      <c r="AP64" s="45">
        <v>16.8</v>
      </c>
      <c r="AQ64" s="45">
        <v>9.6</v>
      </c>
      <c r="AR64" s="54">
        <v>114</v>
      </c>
      <c r="AS64" s="45"/>
      <c r="AT64" s="49">
        <v>5.652000000000001</v>
      </c>
      <c r="AU64" s="49">
        <v>3.24</v>
      </c>
      <c r="AV64" s="45"/>
      <c r="AW64" s="45">
        <v>3.24</v>
      </c>
      <c r="AX64" s="45"/>
      <c r="AY64" s="45"/>
      <c r="AZ64" s="45"/>
      <c r="BA64" s="45">
        <v>2.4120000000000004</v>
      </c>
      <c r="BB64" s="45"/>
      <c r="BC64" s="45"/>
      <c r="BD64" s="51"/>
      <c r="BE64" s="45"/>
      <c r="BF64" s="45"/>
      <c r="BG64" s="45"/>
      <c r="BH64" s="45"/>
      <c r="BI64" s="45">
        <v>20</v>
      </c>
      <c r="BJ64" s="45"/>
      <c r="BK64" s="45"/>
      <c r="BL64" s="52">
        <v>318.80379999999997</v>
      </c>
      <c r="BM64" s="45"/>
      <c r="BN64" s="55"/>
      <c r="BO64" s="45"/>
      <c r="BP64" s="45">
        <v>318.80379999999997</v>
      </c>
    </row>
    <row r="65" spans="1:68" ht="14.25" customHeight="1">
      <c r="A65" s="45">
        <v>58</v>
      </c>
      <c r="B65" s="45" t="s">
        <v>118</v>
      </c>
      <c r="C65" s="46">
        <v>301001</v>
      </c>
      <c r="D65" s="57" t="s">
        <v>181</v>
      </c>
      <c r="E65" s="57" t="s">
        <v>120</v>
      </c>
      <c r="F65" s="48">
        <v>156</v>
      </c>
      <c r="G65" s="48">
        <v>45</v>
      </c>
      <c r="H65" s="48">
        <v>17</v>
      </c>
      <c r="I65" s="48">
        <v>94</v>
      </c>
      <c r="J65" s="48"/>
      <c r="K65" s="48"/>
      <c r="L65" s="48"/>
      <c r="M65" s="48">
        <v>1</v>
      </c>
      <c r="N65" s="48">
        <v>75</v>
      </c>
      <c r="O65" s="48">
        <v>232</v>
      </c>
      <c r="P65" s="49">
        <v>2082.355</v>
      </c>
      <c r="Q65" s="49">
        <v>1821.2450000000003</v>
      </c>
      <c r="R65" s="45">
        <v>583.0548</v>
      </c>
      <c r="S65" s="49">
        <v>273.06</v>
      </c>
      <c r="T65" s="45">
        <v>139.5</v>
      </c>
      <c r="U65" s="58">
        <v>133.56</v>
      </c>
      <c r="V65" s="45"/>
      <c r="W65" s="45"/>
      <c r="X65" s="45"/>
      <c r="Y65" s="49">
        <v>288.25330000000002</v>
      </c>
      <c r="Z65" s="45">
        <v>20.025700000000001</v>
      </c>
      <c r="AA65" s="58">
        <v>36.9696</v>
      </c>
      <c r="AB65" s="45"/>
      <c r="AC65" s="45">
        <v>231.25800000000001</v>
      </c>
      <c r="AD65" s="45"/>
      <c r="AE65" s="45">
        <v>243.46</v>
      </c>
      <c r="AF65" s="51">
        <v>194.76779999999999</v>
      </c>
      <c r="AG65" s="45"/>
      <c r="AH65" s="45">
        <v>82.6738</v>
      </c>
      <c r="AI65" s="45"/>
      <c r="AJ65" s="45">
        <v>9.8994999999999997</v>
      </c>
      <c r="AK65" s="45">
        <v>146.07579999999999</v>
      </c>
      <c r="AL65" s="45"/>
      <c r="AM65" s="45"/>
      <c r="AN65" s="59" t="s">
        <v>181</v>
      </c>
      <c r="AO65" s="49">
        <v>243.87199999999999</v>
      </c>
      <c r="AP65" s="45">
        <v>164.64</v>
      </c>
      <c r="AQ65" s="45">
        <v>44.231999999999999</v>
      </c>
      <c r="AR65" s="54"/>
      <c r="AS65" s="45">
        <v>35</v>
      </c>
      <c r="AT65" s="49">
        <v>17.238</v>
      </c>
      <c r="AU65" s="49">
        <v>3.1259999999999999</v>
      </c>
      <c r="AV65" s="45"/>
      <c r="AW65" s="45">
        <v>3.1259999999999999</v>
      </c>
      <c r="AX65" s="45"/>
      <c r="AY65" s="45"/>
      <c r="AZ65" s="45"/>
      <c r="BA65" s="58">
        <v>14.112</v>
      </c>
      <c r="BB65" s="45"/>
      <c r="BC65" s="45"/>
      <c r="BD65" s="51"/>
      <c r="BE65" s="45"/>
      <c r="BF65" s="45"/>
      <c r="BG65" s="45"/>
      <c r="BH65" s="45"/>
      <c r="BI65" s="45"/>
      <c r="BJ65" s="45"/>
      <c r="BK65" s="45"/>
      <c r="BL65" s="52">
        <v>2082.355</v>
      </c>
      <c r="BM65" s="45"/>
      <c r="BN65" s="55"/>
      <c r="BO65" s="45"/>
      <c r="BP65" s="45">
        <v>2082.355</v>
      </c>
    </row>
    <row r="66" spans="1:68" ht="14.25" customHeight="1">
      <c r="A66" s="45">
        <v>59</v>
      </c>
      <c r="B66" s="45" t="s">
        <v>118</v>
      </c>
      <c r="C66" s="46">
        <v>302001</v>
      </c>
      <c r="D66" s="57" t="s">
        <v>182</v>
      </c>
      <c r="E66" s="57" t="s">
        <v>120</v>
      </c>
      <c r="F66" s="48">
        <v>121</v>
      </c>
      <c r="G66" s="48">
        <v>41</v>
      </c>
      <c r="H66" s="48">
        <v>10</v>
      </c>
      <c r="I66" s="48">
        <v>54</v>
      </c>
      <c r="J66" s="48">
        <v>16</v>
      </c>
      <c r="K66" s="48"/>
      <c r="L66" s="48"/>
      <c r="M66" s="48"/>
      <c r="N66" s="48">
        <v>39</v>
      </c>
      <c r="O66" s="48">
        <v>160</v>
      </c>
      <c r="P66" s="49">
        <v>1596.2540000000001</v>
      </c>
      <c r="Q66" s="49">
        <v>1393.1780000000001</v>
      </c>
      <c r="R66" s="45">
        <v>447.62759999999997</v>
      </c>
      <c r="S66" s="49">
        <v>212.86199999999999</v>
      </c>
      <c r="T66" s="45">
        <v>114.75</v>
      </c>
      <c r="U66" s="58">
        <v>98.111999999999995</v>
      </c>
      <c r="V66" s="45"/>
      <c r="W66" s="45"/>
      <c r="X66" s="45"/>
      <c r="Y66" s="49">
        <v>218.78659999999999</v>
      </c>
      <c r="Z66" s="45">
        <v>15.3314</v>
      </c>
      <c r="AA66" s="58">
        <v>28.463999999999999</v>
      </c>
      <c r="AB66" s="45"/>
      <c r="AC66" s="45">
        <v>174.99119999999999</v>
      </c>
      <c r="AD66" s="45"/>
      <c r="AE66" s="45">
        <v>181.3</v>
      </c>
      <c r="AF66" s="51">
        <v>149.44</v>
      </c>
      <c r="AG66" s="45"/>
      <c r="AH66" s="45">
        <v>63.505099999999999</v>
      </c>
      <c r="AI66" s="45"/>
      <c r="AJ66" s="45">
        <v>7.5766999999999998</v>
      </c>
      <c r="AK66" s="45">
        <v>112.08</v>
      </c>
      <c r="AL66" s="45"/>
      <c r="AM66" s="45"/>
      <c r="AN66" s="59" t="s">
        <v>182</v>
      </c>
      <c r="AO66" s="49">
        <v>185.07600000000002</v>
      </c>
      <c r="AP66" s="45">
        <v>128.4</v>
      </c>
      <c r="AQ66" s="45">
        <v>35.676000000000002</v>
      </c>
      <c r="AR66" s="54"/>
      <c r="AS66" s="45">
        <v>21</v>
      </c>
      <c r="AT66" s="49">
        <v>18</v>
      </c>
      <c r="AU66" s="49">
        <v>0</v>
      </c>
      <c r="AV66" s="45"/>
      <c r="AW66" s="45"/>
      <c r="AX66" s="45"/>
      <c r="AY66" s="45"/>
      <c r="AZ66" s="45"/>
      <c r="BA66" s="58">
        <v>18</v>
      </c>
      <c r="BB66" s="45"/>
      <c r="BC66" s="45"/>
      <c r="BD66" s="51"/>
      <c r="BE66" s="45"/>
      <c r="BF66" s="45"/>
      <c r="BG66" s="45"/>
      <c r="BH66" s="45"/>
      <c r="BI66" s="45"/>
      <c r="BJ66" s="45"/>
      <c r="BK66" s="45"/>
      <c r="BL66" s="52">
        <v>1596.2540000000001</v>
      </c>
      <c r="BM66" s="45"/>
      <c r="BN66" s="55"/>
      <c r="BO66" s="45"/>
      <c r="BP66" s="45">
        <v>1596.2540000000001</v>
      </c>
    </row>
    <row r="67" spans="1:68" ht="14.25" customHeight="1">
      <c r="A67" s="45">
        <v>60</v>
      </c>
      <c r="B67" s="45" t="s">
        <v>118</v>
      </c>
      <c r="C67" s="46">
        <v>303001</v>
      </c>
      <c r="D67" s="57" t="s">
        <v>183</v>
      </c>
      <c r="E67" s="57" t="s">
        <v>120</v>
      </c>
      <c r="F67" s="48">
        <v>122</v>
      </c>
      <c r="G67" s="48">
        <v>46</v>
      </c>
      <c r="H67" s="48">
        <v>6</v>
      </c>
      <c r="I67" s="48">
        <v>70</v>
      </c>
      <c r="J67" s="48"/>
      <c r="K67" s="48"/>
      <c r="L67" s="48"/>
      <c r="M67" s="48"/>
      <c r="N67" s="48">
        <v>37</v>
      </c>
      <c r="O67" s="48">
        <v>159</v>
      </c>
      <c r="P67" s="49">
        <v>1587.1528200000002</v>
      </c>
      <c r="Q67" s="49">
        <v>1390.3348200000003</v>
      </c>
      <c r="R67" s="45">
        <v>434.29752000000002</v>
      </c>
      <c r="S67" s="49">
        <v>213.19200000000001</v>
      </c>
      <c r="T67" s="45">
        <v>117</v>
      </c>
      <c r="U67" s="60">
        <v>96.191999999999993</v>
      </c>
      <c r="V67" s="45"/>
      <c r="W67" s="45"/>
      <c r="X67" s="45"/>
      <c r="Y67" s="49">
        <v>230.26760000000002</v>
      </c>
      <c r="Z67" s="45">
        <v>15.027200000000001</v>
      </c>
      <c r="AA67" s="60">
        <v>29.697600000000001</v>
      </c>
      <c r="AB67" s="45"/>
      <c r="AC67" s="45">
        <v>185.5428</v>
      </c>
      <c r="AD67" s="45"/>
      <c r="AE67" s="45">
        <v>181.3</v>
      </c>
      <c r="AF67" s="51">
        <v>149.30680000000001</v>
      </c>
      <c r="AG67" s="45"/>
      <c r="AH67" s="45">
        <v>62.548299999999998</v>
      </c>
      <c r="AI67" s="45"/>
      <c r="AJ67" s="45">
        <v>7.4424999999999999</v>
      </c>
      <c r="AK67" s="45">
        <v>111.98009999999999</v>
      </c>
      <c r="AL67" s="45"/>
      <c r="AM67" s="45"/>
      <c r="AN67" s="59" t="s">
        <v>183</v>
      </c>
      <c r="AO67" s="49">
        <v>186.46799999999999</v>
      </c>
      <c r="AP67" s="45">
        <v>129.6</v>
      </c>
      <c r="AQ67" s="45">
        <v>35.868000000000002</v>
      </c>
      <c r="AR67" s="54"/>
      <c r="AS67" s="45">
        <v>21</v>
      </c>
      <c r="AT67" s="49">
        <v>10.35</v>
      </c>
      <c r="AU67" s="49">
        <v>0</v>
      </c>
      <c r="AV67" s="45"/>
      <c r="AW67" s="45"/>
      <c r="AX67" s="45"/>
      <c r="AY67" s="45"/>
      <c r="AZ67" s="45"/>
      <c r="BA67" s="60">
        <v>10.35</v>
      </c>
      <c r="BB67" s="45"/>
      <c r="BC67" s="45"/>
      <c r="BD67" s="51"/>
      <c r="BE67" s="45"/>
      <c r="BF67" s="45"/>
      <c r="BG67" s="45"/>
      <c r="BH67" s="45"/>
      <c r="BI67" s="45"/>
      <c r="BJ67" s="45"/>
      <c r="BK67" s="45"/>
      <c r="BL67" s="52">
        <v>1587.1528200000002</v>
      </c>
      <c r="BM67" s="45"/>
      <c r="BN67" s="55"/>
      <c r="BO67" s="45"/>
      <c r="BP67" s="45">
        <v>1587.1528200000002</v>
      </c>
    </row>
    <row r="68" spans="1:68" ht="14.25" customHeight="1">
      <c r="A68" s="45">
        <v>61</v>
      </c>
      <c r="B68" s="45" t="s">
        <v>118</v>
      </c>
      <c r="C68" s="46">
        <v>304001</v>
      </c>
      <c r="D68" s="57" t="s">
        <v>184</v>
      </c>
      <c r="E68" s="57" t="s">
        <v>120</v>
      </c>
      <c r="F68" s="48">
        <v>108</v>
      </c>
      <c r="G68" s="48">
        <v>44</v>
      </c>
      <c r="H68" s="48"/>
      <c r="I68" s="48">
        <v>64</v>
      </c>
      <c r="J68" s="48"/>
      <c r="K68" s="48"/>
      <c r="L68" s="48"/>
      <c r="M68" s="48"/>
      <c r="N68" s="48">
        <v>57</v>
      </c>
      <c r="O68" s="48">
        <v>165</v>
      </c>
      <c r="P68" s="49">
        <v>1386.0773999999999</v>
      </c>
      <c r="Q68" s="49">
        <v>1197.7282</v>
      </c>
      <c r="R68" s="45">
        <v>380.67959999999999</v>
      </c>
      <c r="S68" s="49">
        <v>183.91200000000001</v>
      </c>
      <c r="T68" s="45">
        <v>99</v>
      </c>
      <c r="U68" s="60">
        <v>84.912000000000006</v>
      </c>
      <c r="V68" s="45"/>
      <c r="W68" s="45"/>
      <c r="X68" s="45"/>
      <c r="Y68" s="49">
        <v>181.35079999999999</v>
      </c>
      <c r="Z68" s="45">
        <v>12.222799999999999</v>
      </c>
      <c r="AA68" s="60">
        <v>26.558399999999999</v>
      </c>
      <c r="AB68" s="45"/>
      <c r="AC68" s="45">
        <v>142.56960000000001</v>
      </c>
      <c r="AD68" s="45"/>
      <c r="AE68" s="45">
        <v>165.76</v>
      </c>
      <c r="AF68" s="51">
        <v>128.03710000000001</v>
      </c>
      <c r="AG68" s="45"/>
      <c r="AH68" s="45">
        <v>55.289900000000003</v>
      </c>
      <c r="AI68" s="45"/>
      <c r="AJ68" s="45">
        <v>6.6710000000000003</v>
      </c>
      <c r="AK68" s="45">
        <v>96.027799999999999</v>
      </c>
      <c r="AL68" s="45"/>
      <c r="AM68" s="45"/>
      <c r="AN68" s="59" t="s">
        <v>184</v>
      </c>
      <c r="AO68" s="49">
        <v>179.12</v>
      </c>
      <c r="AP68" s="45">
        <v>114.24</v>
      </c>
      <c r="AQ68" s="45">
        <v>29.88</v>
      </c>
      <c r="AR68" s="54"/>
      <c r="AS68" s="45">
        <v>35</v>
      </c>
      <c r="AT68" s="49">
        <v>9.2292000000000005</v>
      </c>
      <c r="AU68" s="49">
        <v>0</v>
      </c>
      <c r="AV68" s="45"/>
      <c r="AW68" s="45"/>
      <c r="AX68" s="45"/>
      <c r="AY68" s="45"/>
      <c r="AZ68" s="45"/>
      <c r="BA68" s="60">
        <v>9.2292000000000005</v>
      </c>
      <c r="BB68" s="45"/>
      <c r="BC68" s="45"/>
      <c r="BD68" s="51"/>
      <c r="BE68" s="45"/>
      <c r="BF68" s="45"/>
      <c r="BG68" s="45"/>
      <c r="BH68" s="45"/>
      <c r="BI68" s="45"/>
      <c r="BJ68" s="45"/>
      <c r="BK68" s="45"/>
      <c r="BL68" s="52">
        <v>1386.0773999999999</v>
      </c>
      <c r="BM68" s="45"/>
      <c r="BN68" s="55"/>
      <c r="BO68" s="45"/>
      <c r="BP68" s="45">
        <v>1386.0773999999999</v>
      </c>
    </row>
    <row r="69" spans="1:68" ht="14.25" customHeight="1">
      <c r="A69" s="45">
        <v>62</v>
      </c>
      <c r="B69" s="45" t="s">
        <v>118</v>
      </c>
      <c r="C69" s="46">
        <v>305001</v>
      </c>
      <c r="D69" s="57" t="s">
        <v>185</v>
      </c>
      <c r="E69" s="57" t="s">
        <v>120</v>
      </c>
      <c r="F69" s="48">
        <v>81</v>
      </c>
      <c r="G69" s="48">
        <v>29</v>
      </c>
      <c r="H69" s="48">
        <v>8</v>
      </c>
      <c r="I69" s="48">
        <v>44</v>
      </c>
      <c r="J69" s="48"/>
      <c r="K69" s="48"/>
      <c r="L69" s="48"/>
      <c r="M69" s="48"/>
      <c r="N69" s="48">
        <v>18</v>
      </c>
      <c r="O69" s="48">
        <v>99</v>
      </c>
      <c r="P69" s="49">
        <v>1051.6222</v>
      </c>
      <c r="Q69" s="49">
        <v>916.35220000000015</v>
      </c>
      <c r="R69" s="45">
        <v>286.41840000000002</v>
      </c>
      <c r="S69" s="49">
        <v>150.32999999999998</v>
      </c>
      <c r="T69" s="45">
        <v>83.25</v>
      </c>
      <c r="U69" s="60">
        <v>67.08</v>
      </c>
      <c r="V69" s="61"/>
      <c r="W69" s="45"/>
      <c r="X69" s="45"/>
      <c r="Y69" s="49">
        <v>148.1173</v>
      </c>
      <c r="Z69" s="45">
        <v>10.680099999999999</v>
      </c>
      <c r="AA69" s="60">
        <v>19.332000000000001</v>
      </c>
      <c r="AB69" s="45"/>
      <c r="AC69" s="45">
        <v>118.1052</v>
      </c>
      <c r="AD69" s="45"/>
      <c r="AE69" s="45">
        <v>113.96</v>
      </c>
      <c r="AF69" s="51">
        <v>97.986199999999997</v>
      </c>
      <c r="AG69" s="45"/>
      <c r="AH69" s="45">
        <v>41.243400000000001</v>
      </c>
      <c r="AI69" s="45"/>
      <c r="AJ69" s="45">
        <v>4.8072999999999997</v>
      </c>
      <c r="AK69" s="45">
        <v>73.489599999999996</v>
      </c>
      <c r="AL69" s="45"/>
      <c r="AM69" s="45"/>
      <c r="AN69" s="59" t="s">
        <v>185</v>
      </c>
      <c r="AO69" s="49">
        <v>132.47999999999999</v>
      </c>
      <c r="AP69" s="45">
        <v>86.639999999999986</v>
      </c>
      <c r="AQ69" s="45">
        <v>24.84</v>
      </c>
      <c r="AR69" s="54"/>
      <c r="AS69" s="45">
        <v>21</v>
      </c>
      <c r="AT69" s="49">
        <v>2.79</v>
      </c>
      <c r="AU69" s="49">
        <v>0</v>
      </c>
      <c r="AV69" s="45"/>
      <c r="AW69" s="45"/>
      <c r="AX69" s="45"/>
      <c r="AY69" s="45"/>
      <c r="AZ69" s="45"/>
      <c r="BA69" s="60">
        <v>2.79</v>
      </c>
      <c r="BB69" s="45"/>
      <c r="BC69" s="45"/>
      <c r="BD69" s="51"/>
      <c r="BE69" s="45"/>
      <c r="BF69" s="45"/>
      <c r="BG69" s="45"/>
      <c r="BH69" s="45"/>
      <c r="BI69" s="45"/>
      <c r="BJ69" s="45"/>
      <c r="BK69" s="45"/>
      <c r="BL69" s="52">
        <v>1051.6222</v>
      </c>
      <c r="BM69" s="45"/>
      <c r="BN69" s="55"/>
      <c r="BO69" s="45"/>
      <c r="BP69" s="45">
        <v>1051.6222</v>
      </c>
    </row>
    <row r="70" spans="1:68" ht="14.25" customHeight="1">
      <c r="A70" s="45">
        <v>63</v>
      </c>
      <c r="B70" s="45" t="s">
        <v>118</v>
      </c>
      <c r="C70" s="46">
        <v>306001</v>
      </c>
      <c r="D70" s="57" t="s">
        <v>186</v>
      </c>
      <c r="E70" s="57" t="s">
        <v>120</v>
      </c>
      <c r="F70" s="48">
        <v>63</v>
      </c>
      <c r="G70" s="48">
        <v>27</v>
      </c>
      <c r="H70" s="48">
        <v>3</v>
      </c>
      <c r="I70" s="48">
        <v>33</v>
      </c>
      <c r="J70" s="48"/>
      <c r="K70" s="48"/>
      <c r="L70" s="48"/>
      <c r="M70" s="48"/>
      <c r="N70" s="48">
        <v>16</v>
      </c>
      <c r="O70" s="48">
        <v>79</v>
      </c>
      <c r="P70" s="49">
        <v>810.09879999999998</v>
      </c>
      <c r="Q70" s="49">
        <v>699.79079999999999</v>
      </c>
      <c r="R70" s="45">
        <v>214.5684</v>
      </c>
      <c r="S70" s="49">
        <v>117.324</v>
      </c>
      <c r="T70" s="45">
        <v>67.5</v>
      </c>
      <c r="U70" s="60">
        <v>49.823999999999998</v>
      </c>
      <c r="V70" s="45"/>
      <c r="W70" s="45"/>
      <c r="X70" s="45"/>
      <c r="Y70" s="49">
        <v>116.3541</v>
      </c>
      <c r="Z70" s="45">
        <v>7.9785000000000004</v>
      </c>
      <c r="AA70" s="60">
        <v>15.756</v>
      </c>
      <c r="AB70" s="45"/>
      <c r="AC70" s="45">
        <v>92.619600000000005</v>
      </c>
      <c r="AD70" s="45"/>
      <c r="AE70" s="45">
        <v>85.47</v>
      </c>
      <c r="AF70" s="51">
        <v>74.901799999999994</v>
      </c>
      <c r="AG70" s="45"/>
      <c r="AH70" s="45">
        <v>31.360800000000001</v>
      </c>
      <c r="AI70" s="45"/>
      <c r="AJ70" s="45">
        <v>3.6353</v>
      </c>
      <c r="AK70" s="45">
        <v>56.176400000000001</v>
      </c>
      <c r="AL70" s="45"/>
      <c r="AM70" s="45"/>
      <c r="AN70" s="59" t="s">
        <v>186</v>
      </c>
      <c r="AO70" s="49">
        <v>105.34</v>
      </c>
      <c r="AP70" s="45">
        <v>67.680000000000007</v>
      </c>
      <c r="AQ70" s="45">
        <v>20.16</v>
      </c>
      <c r="AR70" s="54"/>
      <c r="AS70" s="45">
        <v>17.5</v>
      </c>
      <c r="AT70" s="49">
        <v>4.968</v>
      </c>
      <c r="AU70" s="49">
        <v>0</v>
      </c>
      <c r="AV70" s="45"/>
      <c r="AW70" s="45"/>
      <c r="AX70" s="45"/>
      <c r="AY70" s="45"/>
      <c r="AZ70" s="45"/>
      <c r="BA70" s="60">
        <v>4.968</v>
      </c>
      <c r="BB70" s="45"/>
      <c r="BC70" s="45"/>
      <c r="BD70" s="51"/>
      <c r="BE70" s="45"/>
      <c r="BF70" s="45"/>
      <c r="BG70" s="45"/>
      <c r="BH70" s="45"/>
      <c r="BI70" s="45"/>
      <c r="BJ70" s="45"/>
      <c r="BK70" s="45"/>
      <c r="BL70" s="52">
        <v>810.09879999999998</v>
      </c>
      <c r="BM70" s="45"/>
      <c r="BN70" s="55"/>
      <c r="BO70" s="45"/>
      <c r="BP70" s="45">
        <v>810.09879999999998</v>
      </c>
    </row>
    <row r="71" spans="1:68" ht="14.25" customHeight="1">
      <c r="A71" s="45">
        <v>64</v>
      </c>
      <c r="B71" s="45" t="s">
        <v>118</v>
      </c>
      <c r="C71" s="46">
        <v>307001</v>
      </c>
      <c r="D71" s="57" t="s">
        <v>187</v>
      </c>
      <c r="E71" s="57" t="s">
        <v>120</v>
      </c>
      <c r="F71" s="48">
        <v>89</v>
      </c>
      <c r="G71" s="48">
        <v>31</v>
      </c>
      <c r="H71" s="48">
        <v>8</v>
      </c>
      <c r="I71" s="48">
        <v>50</v>
      </c>
      <c r="J71" s="48"/>
      <c r="K71" s="48"/>
      <c r="L71" s="48"/>
      <c r="M71" s="48"/>
      <c r="N71" s="48">
        <v>30</v>
      </c>
      <c r="O71" s="48">
        <v>119</v>
      </c>
      <c r="P71" s="49">
        <v>1167.5253</v>
      </c>
      <c r="Q71" s="49">
        <v>1013.8933000000001</v>
      </c>
      <c r="R71" s="45">
        <v>315.30360000000002</v>
      </c>
      <c r="S71" s="49">
        <v>161.11799999999999</v>
      </c>
      <c r="T71" s="45">
        <v>87.75</v>
      </c>
      <c r="U71" s="60">
        <v>73.367999999999995</v>
      </c>
      <c r="V71" s="45"/>
      <c r="W71" s="45"/>
      <c r="X71" s="45"/>
      <c r="Y71" s="49">
        <v>167.22379999999998</v>
      </c>
      <c r="Z71" s="45">
        <v>10.9358</v>
      </c>
      <c r="AA71" s="60">
        <v>21.686399999999999</v>
      </c>
      <c r="AB71" s="45"/>
      <c r="AC71" s="45">
        <v>134.60159999999999</v>
      </c>
      <c r="AD71" s="45"/>
      <c r="AE71" s="45">
        <v>129.5</v>
      </c>
      <c r="AF71" s="51">
        <v>108.49460000000001</v>
      </c>
      <c r="AG71" s="45"/>
      <c r="AH71" s="45">
        <v>45.492100000000001</v>
      </c>
      <c r="AI71" s="45"/>
      <c r="AJ71" s="45">
        <v>5.3902999999999999</v>
      </c>
      <c r="AK71" s="45">
        <v>81.370900000000006</v>
      </c>
      <c r="AL71" s="45"/>
      <c r="AM71" s="45"/>
      <c r="AN71" s="59" t="s">
        <v>187</v>
      </c>
      <c r="AO71" s="49">
        <v>145.1</v>
      </c>
      <c r="AP71" s="45">
        <v>94.8</v>
      </c>
      <c r="AQ71" s="45">
        <v>25.8</v>
      </c>
      <c r="AR71" s="54"/>
      <c r="AS71" s="45">
        <v>24.5</v>
      </c>
      <c r="AT71" s="49">
        <v>8.532</v>
      </c>
      <c r="AU71" s="49">
        <v>0</v>
      </c>
      <c r="AV71" s="45"/>
      <c r="AW71" s="45"/>
      <c r="AX71" s="45"/>
      <c r="AY71" s="45"/>
      <c r="AZ71" s="45"/>
      <c r="BA71" s="60">
        <v>8.532</v>
      </c>
      <c r="BB71" s="45"/>
      <c r="BC71" s="45"/>
      <c r="BD71" s="51"/>
      <c r="BE71" s="45"/>
      <c r="BF71" s="45"/>
      <c r="BG71" s="45"/>
      <c r="BH71" s="45"/>
      <c r="BI71" s="45"/>
      <c r="BJ71" s="45"/>
      <c r="BK71" s="45"/>
      <c r="BL71" s="52">
        <v>1167.5253</v>
      </c>
      <c r="BM71" s="45"/>
      <c r="BN71" s="55"/>
      <c r="BO71" s="45"/>
      <c r="BP71" s="45">
        <v>1167.5253</v>
      </c>
    </row>
    <row r="72" spans="1:68" ht="14.25" customHeight="1">
      <c r="A72" s="45">
        <v>65</v>
      </c>
      <c r="B72" s="45" t="s">
        <v>118</v>
      </c>
      <c r="C72" s="46">
        <v>308001</v>
      </c>
      <c r="D72" s="57" t="s">
        <v>188</v>
      </c>
      <c r="E72" s="57" t="s">
        <v>120</v>
      </c>
      <c r="F72" s="48">
        <v>103</v>
      </c>
      <c r="G72" s="48">
        <v>36</v>
      </c>
      <c r="H72" s="48">
        <v>3</v>
      </c>
      <c r="I72" s="48">
        <v>64</v>
      </c>
      <c r="J72" s="48"/>
      <c r="K72" s="48"/>
      <c r="L72" s="48"/>
      <c r="M72" s="48"/>
      <c r="N72" s="48">
        <v>30</v>
      </c>
      <c r="O72" s="48">
        <v>133</v>
      </c>
      <c r="P72" s="49">
        <v>1321.2266000000002</v>
      </c>
      <c r="Q72" s="49">
        <v>1158.0506</v>
      </c>
      <c r="R72" s="45">
        <v>356.60879999999997</v>
      </c>
      <c r="S72" s="49">
        <v>171.55799999999999</v>
      </c>
      <c r="T72" s="45">
        <v>87.75</v>
      </c>
      <c r="U72" s="60">
        <v>83.808000000000007</v>
      </c>
      <c r="V72" s="45"/>
      <c r="W72" s="45"/>
      <c r="X72" s="45"/>
      <c r="Y72" s="49">
        <v>188.97149999999999</v>
      </c>
      <c r="Z72" s="45">
        <v>10.3599</v>
      </c>
      <c r="AA72" s="60">
        <v>25.447199999999999</v>
      </c>
      <c r="AB72" s="45"/>
      <c r="AC72" s="45">
        <v>153.1644</v>
      </c>
      <c r="AD72" s="45"/>
      <c r="AE72" s="45">
        <v>165.76</v>
      </c>
      <c r="AF72" s="51">
        <v>123.7829</v>
      </c>
      <c r="AG72" s="45"/>
      <c r="AH72" s="45">
        <v>52.085099999999997</v>
      </c>
      <c r="AI72" s="45"/>
      <c r="AJ72" s="45">
        <v>6.4470999999999998</v>
      </c>
      <c r="AK72" s="45">
        <v>92.837199999999996</v>
      </c>
      <c r="AL72" s="45"/>
      <c r="AM72" s="45"/>
      <c r="AN72" s="59" t="s">
        <v>188</v>
      </c>
      <c r="AO72" s="49">
        <v>155.4</v>
      </c>
      <c r="AP72" s="45">
        <v>108.24</v>
      </c>
      <c r="AQ72" s="45">
        <v>26.16</v>
      </c>
      <c r="AR72" s="54"/>
      <c r="AS72" s="45">
        <v>21</v>
      </c>
      <c r="AT72" s="49">
        <v>7.7759999999999998</v>
      </c>
      <c r="AU72" s="49">
        <v>0</v>
      </c>
      <c r="AV72" s="45"/>
      <c r="AW72" s="45"/>
      <c r="AX72" s="45"/>
      <c r="AY72" s="45"/>
      <c r="AZ72" s="45"/>
      <c r="BA72" s="60">
        <v>7.7759999999999998</v>
      </c>
      <c r="BB72" s="45"/>
      <c r="BC72" s="45"/>
      <c r="BD72" s="51"/>
      <c r="BE72" s="45"/>
      <c r="BF72" s="45"/>
      <c r="BG72" s="45"/>
      <c r="BH72" s="45"/>
      <c r="BI72" s="45"/>
      <c r="BJ72" s="45"/>
      <c r="BK72" s="45"/>
      <c r="BL72" s="52">
        <v>1321.2266000000002</v>
      </c>
      <c r="BM72" s="45"/>
      <c r="BN72" s="55"/>
      <c r="BO72" s="45"/>
      <c r="BP72" s="45">
        <v>1321.2266000000002</v>
      </c>
    </row>
    <row r="73" spans="1:68" ht="14.25" customHeight="1">
      <c r="A73" s="45">
        <v>66</v>
      </c>
      <c r="B73" s="45" t="s">
        <v>118</v>
      </c>
      <c r="C73" s="46">
        <v>309001</v>
      </c>
      <c r="D73" s="57" t="s">
        <v>189</v>
      </c>
      <c r="E73" s="57" t="s">
        <v>120</v>
      </c>
      <c r="F73" s="48">
        <v>144</v>
      </c>
      <c r="G73" s="48">
        <v>59</v>
      </c>
      <c r="H73" s="48">
        <v>8</v>
      </c>
      <c r="I73" s="48">
        <v>77</v>
      </c>
      <c r="J73" s="48"/>
      <c r="K73" s="48"/>
      <c r="L73" s="48"/>
      <c r="M73" s="48"/>
      <c r="N73" s="48">
        <v>63</v>
      </c>
      <c r="O73" s="48">
        <v>207</v>
      </c>
      <c r="P73" s="49">
        <v>1874.69192</v>
      </c>
      <c r="Q73" s="49">
        <v>1615.1779200000001</v>
      </c>
      <c r="R73" s="45">
        <v>507.44112000000001</v>
      </c>
      <c r="S73" s="49">
        <v>265.06200000000001</v>
      </c>
      <c r="T73" s="45">
        <v>150.75</v>
      </c>
      <c r="U73" s="60">
        <v>114.312</v>
      </c>
      <c r="V73" s="45"/>
      <c r="W73" s="45"/>
      <c r="X73" s="45"/>
      <c r="Y73" s="49">
        <v>258.65949999999998</v>
      </c>
      <c r="Z73" s="45">
        <v>18.287500000000001</v>
      </c>
      <c r="AA73" s="60">
        <v>35.361600000000003</v>
      </c>
      <c r="AB73" s="45"/>
      <c r="AC73" s="45">
        <v>205.0104</v>
      </c>
      <c r="AD73" s="45"/>
      <c r="AE73" s="45">
        <v>199.43</v>
      </c>
      <c r="AF73" s="51">
        <v>172.947</v>
      </c>
      <c r="AG73" s="45"/>
      <c r="AH73" s="45">
        <v>73.3703</v>
      </c>
      <c r="AI73" s="45"/>
      <c r="AJ73" s="45">
        <v>8.5577000000000005</v>
      </c>
      <c r="AK73" s="45">
        <v>129.71029999999999</v>
      </c>
      <c r="AL73" s="45"/>
      <c r="AM73" s="45"/>
      <c r="AN73" s="59" t="s">
        <v>189</v>
      </c>
      <c r="AO73" s="49">
        <v>233.54</v>
      </c>
      <c r="AP73" s="45">
        <v>154.32</v>
      </c>
      <c r="AQ73" s="45">
        <v>44.22</v>
      </c>
      <c r="AR73" s="54"/>
      <c r="AS73" s="45">
        <v>35</v>
      </c>
      <c r="AT73" s="49">
        <v>25.974</v>
      </c>
      <c r="AU73" s="49">
        <v>0</v>
      </c>
      <c r="AV73" s="45"/>
      <c r="AW73" s="45"/>
      <c r="AX73" s="45"/>
      <c r="AY73" s="45"/>
      <c r="AZ73" s="45"/>
      <c r="BA73" s="60">
        <v>25.974</v>
      </c>
      <c r="BB73" s="45"/>
      <c r="BC73" s="45"/>
      <c r="BD73" s="51"/>
      <c r="BE73" s="45"/>
      <c r="BF73" s="45"/>
      <c r="BG73" s="45"/>
      <c r="BH73" s="45"/>
      <c r="BI73" s="45"/>
      <c r="BJ73" s="45"/>
      <c r="BK73" s="45"/>
      <c r="BL73" s="52">
        <v>1874.69192</v>
      </c>
      <c r="BM73" s="45"/>
      <c r="BN73" s="55"/>
      <c r="BO73" s="45"/>
      <c r="BP73" s="45">
        <v>1874.69192</v>
      </c>
    </row>
    <row r="74" spans="1:68" ht="14.25" customHeight="1">
      <c r="A74" s="45">
        <v>67</v>
      </c>
      <c r="B74" s="45" t="s">
        <v>118</v>
      </c>
      <c r="C74" s="46">
        <v>310001</v>
      </c>
      <c r="D74" s="57" t="s">
        <v>190</v>
      </c>
      <c r="E74" s="57" t="s">
        <v>120</v>
      </c>
      <c r="F74" s="48">
        <v>94</v>
      </c>
      <c r="G74" s="48">
        <v>34</v>
      </c>
      <c r="H74" s="48">
        <v>4</v>
      </c>
      <c r="I74" s="48">
        <v>56</v>
      </c>
      <c r="J74" s="48"/>
      <c r="K74" s="48"/>
      <c r="L74" s="48"/>
      <c r="M74" s="48">
        <v>1</v>
      </c>
      <c r="N74" s="48">
        <v>12</v>
      </c>
      <c r="O74" s="48">
        <v>107</v>
      </c>
      <c r="P74" s="49">
        <v>1221.4352000000001</v>
      </c>
      <c r="Q74" s="49">
        <v>1063.8572000000001</v>
      </c>
      <c r="R74" s="45">
        <v>326.37119999999999</v>
      </c>
      <c r="S74" s="49">
        <v>164.124</v>
      </c>
      <c r="T74" s="45">
        <v>85.5</v>
      </c>
      <c r="U74" s="60">
        <v>78.623999999999995</v>
      </c>
      <c r="V74" s="45"/>
      <c r="W74" s="45"/>
      <c r="X74" s="45"/>
      <c r="Y74" s="49">
        <v>176.37420000000003</v>
      </c>
      <c r="Z74" s="45">
        <v>10.775399999999999</v>
      </c>
      <c r="AA74" s="60">
        <v>23.342400000000001</v>
      </c>
      <c r="AB74" s="45"/>
      <c r="AC74" s="45">
        <v>142.25640000000001</v>
      </c>
      <c r="AD74" s="45"/>
      <c r="AE74" s="45">
        <v>145.04</v>
      </c>
      <c r="AF74" s="51">
        <v>113.5909</v>
      </c>
      <c r="AG74" s="45"/>
      <c r="AH74" s="45">
        <v>47.427500000000002</v>
      </c>
      <c r="AI74" s="45"/>
      <c r="AJ74" s="45">
        <v>5.7362000000000002</v>
      </c>
      <c r="AK74" s="45">
        <v>85.193200000000004</v>
      </c>
      <c r="AL74" s="45"/>
      <c r="AM74" s="45"/>
      <c r="AN74" s="59" t="s">
        <v>190</v>
      </c>
      <c r="AO74" s="49">
        <v>146.1</v>
      </c>
      <c r="AP74" s="45">
        <v>99.36</v>
      </c>
      <c r="AQ74" s="45">
        <v>25.74</v>
      </c>
      <c r="AR74" s="54"/>
      <c r="AS74" s="45">
        <v>21</v>
      </c>
      <c r="AT74" s="49">
        <v>11.478</v>
      </c>
      <c r="AU74" s="49">
        <v>4.3860000000000001</v>
      </c>
      <c r="AV74" s="45"/>
      <c r="AW74" s="45">
        <v>4.3860000000000001</v>
      </c>
      <c r="AX74" s="45"/>
      <c r="AY74" s="45"/>
      <c r="AZ74" s="45"/>
      <c r="BA74" s="60">
        <v>7.0919999999999996</v>
      </c>
      <c r="BB74" s="45"/>
      <c r="BC74" s="45"/>
      <c r="BD74" s="51"/>
      <c r="BE74" s="45"/>
      <c r="BF74" s="45"/>
      <c r="BG74" s="45"/>
      <c r="BH74" s="45"/>
      <c r="BI74" s="45"/>
      <c r="BJ74" s="45"/>
      <c r="BK74" s="45"/>
      <c r="BL74" s="52">
        <v>1221.4352000000001</v>
      </c>
      <c r="BM74" s="45"/>
      <c r="BN74" s="55"/>
      <c r="BO74" s="45"/>
      <c r="BP74" s="45">
        <v>1221.4352000000001</v>
      </c>
    </row>
    <row r="75" spans="1:68" ht="14.25" customHeight="1">
      <c r="A75" s="45">
        <v>68</v>
      </c>
      <c r="B75" s="45" t="s">
        <v>118</v>
      </c>
      <c r="C75" s="46">
        <v>311001</v>
      </c>
      <c r="D75" s="57" t="s">
        <v>191</v>
      </c>
      <c r="E75" s="57" t="s">
        <v>120</v>
      </c>
      <c r="F75" s="48">
        <v>116</v>
      </c>
      <c r="G75" s="48">
        <v>40</v>
      </c>
      <c r="H75" s="48">
        <v>8</v>
      </c>
      <c r="I75" s="48">
        <v>68</v>
      </c>
      <c r="J75" s="48"/>
      <c r="K75" s="48"/>
      <c r="L75" s="48"/>
      <c r="M75" s="48"/>
      <c r="N75" s="48">
        <v>47</v>
      </c>
      <c r="O75" s="48">
        <v>163</v>
      </c>
      <c r="P75" s="49">
        <v>1506.9688000000003</v>
      </c>
      <c r="Q75" s="49">
        <v>1298.2448000000002</v>
      </c>
      <c r="R75" s="45">
        <v>419.00760000000002</v>
      </c>
      <c r="S75" s="49">
        <v>206.49599999999998</v>
      </c>
      <c r="T75" s="45">
        <v>108</v>
      </c>
      <c r="U75" s="60">
        <v>98.495999999999995</v>
      </c>
      <c r="V75" s="45"/>
      <c r="W75" s="45"/>
      <c r="X75" s="45"/>
      <c r="Y75" s="49">
        <v>187.72300000000001</v>
      </c>
      <c r="Z75" s="45">
        <v>14.005000000000001</v>
      </c>
      <c r="AA75" s="60">
        <v>28.0944</v>
      </c>
      <c r="AB75" s="45"/>
      <c r="AC75" s="45">
        <v>145.62360000000001</v>
      </c>
      <c r="AD75" s="45"/>
      <c r="AE75" s="45">
        <v>176.12</v>
      </c>
      <c r="AF75" s="51">
        <v>138.041</v>
      </c>
      <c r="AG75" s="45"/>
      <c r="AH75" s="45">
        <v>60.118299999999998</v>
      </c>
      <c r="AI75" s="45"/>
      <c r="AJ75" s="45">
        <v>7.2081999999999997</v>
      </c>
      <c r="AK75" s="45">
        <v>103.5307</v>
      </c>
      <c r="AL75" s="45"/>
      <c r="AM75" s="45"/>
      <c r="AN75" s="59" t="s">
        <v>191</v>
      </c>
      <c r="AO75" s="49">
        <v>189.68</v>
      </c>
      <c r="AP75" s="45">
        <v>122.88</v>
      </c>
      <c r="AQ75" s="45">
        <v>31.8</v>
      </c>
      <c r="AR75" s="54"/>
      <c r="AS75" s="45">
        <v>35</v>
      </c>
      <c r="AT75" s="49">
        <v>19.044</v>
      </c>
      <c r="AU75" s="49">
        <v>0</v>
      </c>
      <c r="AV75" s="45"/>
      <c r="AW75" s="45"/>
      <c r="AX75" s="45"/>
      <c r="AY75" s="45"/>
      <c r="AZ75" s="45"/>
      <c r="BA75" s="60">
        <v>19.044</v>
      </c>
      <c r="BB75" s="45"/>
      <c r="BC75" s="45"/>
      <c r="BD75" s="51"/>
      <c r="BE75" s="45"/>
      <c r="BF75" s="45"/>
      <c r="BG75" s="45"/>
      <c r="BH75" s="45"/>
      <c r="BI75" s="45"/>
      <c r="BJ75" s="45"/>
      <c r="BK75" s="45"/>
      <c r="BL75" s="52">
        <v>1506.9688000000003</v>
      </c>
      <c r="BM75" s="45"/>
      <c r="BN75" s="55"/>
      <c r="BO75" s="45"/>
      <c r="BP75" s="45">
        <v>1506.9688000000003</v>
      </c>
    </row>
    <row r="76" spans="1:68" ht="14.25" customHeight="1">
      <c r="A76" s="45">
        <v>69</v>
      </c>
      <c r="B76" s="45" t="s">
        <v>118</v>
      </c>
      <c r="C76" s="46">
        <v>312001</v>
      </c>
      <c r="D76" s="57" t="s">
        <v>192</v>
      </c>
      <c r="E76" s="57" t="s">
        <v>120</v>
      </c>
      <c r="F76" s="48">
        <v>68</v>
      </c>
      <c r="G76" s="48">
        <v>22</v>
      </c>
      <c r="H76" s="48">
        <v>3</v>
      </c>
      <c r="I76" s="48">
        <v>43</v>
      </c>
      <c r="J76" s="48"/>
      <c r="K76" s="48"/>
      <c r="L76" s="48"/>
      <c r="M76" s="48"/>
      <c r="N76" s="48">
        <v>12</v>
      </c>
      <c r="O76" s="48">
        <v>80</v>
      </c>
      <c r="P76" s="49">
        <v>850.56349999999998</v>
      </c>
      <c r="Q76" s="49">
        <v>732.52750000000003</v>
      </c>
      <c r="R76" s="45">
        <v>215.77799999999999</v>
      </c>
      <c r="S76" s="49">
        <v>106.41</v>
      </c>
      <c r="T76" s="45">
        <v>56.25</v>
      </c>
      <c r="U76" s="60">
        <v>50.16</v>
      </c>
      <c r="V76" s="45"/>
      <c r="W76" s="45"/>
      <c r="X76" s="45"/>
      <c r="Y76" s="49">
        <v>124.30710000000001</v>
      </c>
      <c r="Z76" s="45">
        <v>6.6291000000000002</v>
      </c>
      <c r="AA76" s="60">
        <v>15.026400000000001</v>
      </c>
      <c r="AB76" s="45"/>
      <c r="AC76" s="45">
        <v>102.6516</v>
      </c>
      <c r="AD76" s="45"/>
      <c r="AE76" s="45">
        <v>111.37</v>
      </c>
      <c r="AF76" s="51">
        <v>78.828599999999994</v>
      </c>
      <c r="AG76" s="45"/>
      <c r="AH76" s="45">
        <v>32.678800000000003</v>
      </c>
      <c r="AI76" s="45"/>
      <c r="AJ76" s="45">
        <v>4.0335999999999999</v>
      </c>
      <c r="AK76" s="45">
        <v>59.121400000000001</v>
      </c>
      <c r="AL76" s="45"/>
      <c r="AM76" s="45"/>
      <c r="AN76" s="59" t="s">
        <v>192</v>
      </c>
      <c r="AO76" s="49">
        <v>116.38</v>
      </c>
      <c r="AP76" s="45">
        <v>71.28</v>
      </c>
      <c r="AQ76" s="45">
        <v>17.100000000000001</v>
      </c>
      <c r="AR76" s="54"/>
      <c r="AS76" s="45">
        <v>28</v>
      </c>
      <c r="AT76" s="49">
        <v>1.6559999999999999</v>
      </c>
      <c r="AU76" s="49">
        <v>0</v>
      </c>
      <c r="AV76" s="45"/>
      <c r="AW76" s="45"/>
      <c r="AX76" s="45"/>
      <c r="AY76" s="45"/>
      <c r="AZ76" s="45"/>
      <c r="BA76" s="60">
        <v>1.6559999999999999</v>
      </c>
      <c r="BB76" s="45"/>
      <c r="BC76" s="45"/>
      <c r="BD76" s="51"/>
      <c r="BE76" s="45"/>
      <c r="BF76" s="45"/>
      <c r="BG76" s="45"/>
      <c r="BH76" s="45"/>
      <c r="BI76" s="45"/>
      <c r="BJ76" s="45"/>
      <c r="BK76" s="45"/>
      <c r="BL76" s="52">
        <v>850.56349999999998</v>
      </c>
      <c r="BM76" s="45"/>
      <c r="BN76" s="55"/>
      <c r="BO76" s="45"/>
      <c r="BP76" s="45">
        <v>850.56349999999998</v>
      </c>
    </row>
    <row r="77" spans="1:68" ht="14.25" customHeight="1">
      <c r="A77" s="45">
        <v>70</v>
      </c>
      <c r="B77" s="45" t="s">
        <v>118</v>
      </c>
      <c r="C77" s="46">
        <v>313001</v>
      </c>
      <c r="D77" s="57" t="s">
        <v>193</v>
      </c>
      <c r="E77" s="57" t="s">
        <v>120</v>
      </c>
      <c r="F77" s="48">
        <v>101</v>
      </c>
      <c r="G77" s="48">
        <v>38</v>
      </c>
      <c r="H77" s="48">
        <v>5</v>
      </c>
      <c r="I77" s="48">
        <v>58</v>
      </c>
      <c r="J77" s="48"/>
      <c r="K77" s="48"/>
      <c r="L77" s="48"/>
      <c r="M77" s="48"/>
      <c r="N77" s="48">
        <v>28</v>
      </c>
      <c r="O77" s="48">
        <v>129</v>
      </c>
      <c r="P77" s="49">
        <v>1316.4818000000002</v>
      </c>
      <c r="Q77" s="49">
        <v>1137.9978000000001</v>
      </c>
      <c r="R77" s="45">
        <v>360.69240000000002</v>
      </c>
      <c r="S77" s="49">
        <v>172.63800000000001</v>
      </c>
      <c r="T77" s="45">
        <v>96.75</v>
      </c>
      <c r="U77" s="60">
        <v>75.888000000000005</v>
      </c>
      <c r="V77" s="45"/>
      <c r="W77" s="45"/>
      <c r="X77" s="45"/>
      <c r="Y77" s="49">
        <v>181.90979999999999</v>
      </c>
      <c r="Z77" s="45">
        <v>12.212999999999999</v>
      </c>
      <c r="AA77" s="60">
        <v>23.572800000000001</v>
      </c>
      <c r="AB77" s="45"/>
      <c r="AC77" s="45">
        <v>146.124</v>
      </c>
      <c r="AD77" s="45"/>
      <c r="AE77" s="45">
        <v>150.22</v>
      </c>
      <c r="AF77" s="51">
        <v>122.5599</v>
      </c>
      <c r="AG77" s="45"/>
      <c r="AH77" s="45">
        <v>51.8613</v>
      </c>
      <c r="AI77" s="45"/>
      <c r="AJ77" s="45">
        <v>6.1965000000000003</v>
      </c>
      <c r="AK77" s="45">
        <v>91.919899999999998</v>
      </c>
      <c r="AL77" s="45"/>
      <c r="AM77" s="45"/>
      <c r="AN77" s="59" t="s">
        <v>193</v>
      </c>
      <c r="AO77" s="49">
        <v>171.24799999999999</v>
      </c>
      <c r="AP77" s="45">
        <v>107.28</v>
      </c>
      <c r="AQ77" s="45">
        <v>28.968</v>
      </c>
      <c r="AR77" s="54"/>
      <c r="AS77" s="45">
        <v>35</v>
      </c>
      <c r="AT77" s="49">
        <v>7.2359999999999998</v>
      </c>
      <c r="AU77" s="49">
        <v>0</v>
      </c>
      <c r="AV77" s="45"/>
      <c r="AW77" s="45"/>
      <c r="AX77" s="45"/>
      <c r="AY77" s="45"/>
      <c r="AZ77" s="45"/>
      <c r="BA77" s="60">
        <v>7.2359999999999998</v>
      </c>
      <c r="BB77" s="45"/>
      <c r="BC77" s="45"/>
      <c r="BD77" s="51"/>
      <c r="BE77" s="45"/>
      <c r="BF77" s="45"/>
      <c r="BG77" s="45"/>
      <c r="BH77" s="45"/>
      <c r="BI77" s="45"/>
      <c r="BJ77" s="45"/>
      <c r="BK77" s="45"/>
      <c r="BL77" s="52">
        <v>1316.4818000000002</v>
      </c>
      <c r="BM77" s="45"/>
      <c r="BN77" s="55"/>
      <c r="BO77" s="45"/>
      <c r="BP77" s="45">
        <v>1316.4818000000002</v>
      </c>
    </row>
    <row r="78" spans="1:68" ht="14.25" customHeight="1">
      <c r="A78" s="45">
        <v>71</v>
      </c>
      <c r="B78" s="45" t="s">
        <v>118</v>
      </c>
      <c r="C78" s="46">
        <v>314001</v>
      </c>
      <c r="D78" s="57" t="s">
        <v>194</v>
      </c>
      <c r="E78" s="57" t="s">
        <v>120</v>
      </c>
      <c r="F78" s="48">
        <v>105</v>
      </c>
      <c r="G78" s="48">
        <v>41</v>
      </c>
      <c r="H78" s="48">
        <v>4</v>
      </c>
      <c r="I78" s="48">
        <v>28</v>
      </c>
      <c r="J78" s="48">
        <v>32</v>
      </c>
      <c r="K78" s="48"/>
      <c r="L78" s="48"/>
      <c r="M78" s="48"/>
      <c r="N78" s="48">
        <v>29</v>
      </c>
      <c r="O78" s="48">
        <v>134</v>
      </c>
      <c r="P78" s="49">
        <v>1397.9560399999998</v>
      </c>
      <c r="Q78" s="49">
        <v>1211.6600399999998</v>
      </c>
      <c r="R78" s="45">
        <v>390.79343999999998</v>
      </c>
      <c r="S78" s="49">
        <v>185.346</v>
      </c>
      <c r="T78" s="45">
        <v>101.25</v>
      </c>
      <c r="U78" s="60">
        <v>84.096000000000004</v>
      </c>
      <c r="V78" s="45"/>
      <c r="W78" s="45"/>
      <c r="X78" s="45"/>
      <c r="Y78" s="49">
        <v>190.82089999999999</v>
      </c>
      <c r="Z78" s="45">
        <v>13.5137</v>
      </c>
      <c r="AA78" s="60">
        <v>25.847999999999999</v>
      </c>
      <c r="AB78" s="45"/>
      <c r="AC78" s="45">
        <v>151.45920000000001</v>
      </c>
      <c r="AD78" s="45"/>
      <c r="AE78" s="45">
        <v>155.4</v>
      </c>
      <c r="AF78" s="51">
        <v>129.98660000000001</v>
      </c>
      <c r="AG78" s="45"/>
      <c r="AH78" s="45">
        <v>55.2502</v>
      </c>
      <c r="AI78" s="45"/>
      <c r="AJ78" s="45">
        <v>6.5728999999999997</v>
      </c>
      <c r="AK78" s="45">
        <v>97.49</v>
      </c>
      <c r="AL78" s="45"/>
      <c r="AM78" s="45"/>
      <c r="AN78" s="59" t="s">
        <v>194</v>
      </c>
      <c r="AO78" s="49">
        <v>178.08799999999999</v>
      </c>
      <c r="AP78" s="45">
        <v>111.6</v>
      </c>
      <c r="AQ78" s="45">
        <v>31.488</v>
      </c>
      <c r="AR78" s="54"/>
      <c r="AS78" s="45">
        <v>35</v>
      </c>
      <c r="AT78" s="49">
        <v>8.2080000000000002</v>
      </c>
      <c r="AU78" s="49">
        <v>0</v>
      </c>
      <c r="AV78" s="45"/>
      <c r="AW78" s="45"/>
      <c r="AX78" s="45"/>
      <c r="AY78" s="45"/>
      <c r="AZ78" s="45"/>
      <c r="BA78" s="60">
        <v>8.2080000000000002</v>
      </c>
      <c r="BB78" s="45"/>
      <c r="BC78" s="45"/>
      <c r="BD78" s="51"/>
      <c r="BE78" s="45"/>
      <c r="BF78" s="45"/>
      <c r="BG78" s="45"/>
      <c r="BH78" s="45"/>
      <c r="BI78" s="45"/>
      <c r="BJ78" s="45"/>
      <c r="BK78" s="45"/>
      <c r="BL78" s="52">
        <v>1397.9560399999998</v>
      </c>
      <c r="BM78" s="45"/>
      <c r="BN78" s="55"/>
      <c r="BO78" s="45"/>
      <c r="BP78" s="45">
        <v>1397.9560399999998</v>
      </c>
    </row>
    <row r="79" spans="1:68" ht="14.25" customHeight="1">
      <c r="A79" s="45">
        <v>72</v>
      </c>
      <c r="B79" s="45" t="s">
        <v>118</v>
      </c>
      <c r="C79" s="46">
        <v>315001</v>
      </c>
      <c r="D79" s="57" t="s">
        <v>195</v>
      </c>
      <c r="E79" s="57" t="s">
        <v>120</v>
      </c>
      <c r="F79" s="48">
        <v>121</v>
      </c>
      <c r="G79" s="48">
        <v>43</v>
      </c>
      <c r="H79" s="48">
        <v>5</v>
      </c>
      <c r="I79" s="48">
        <v>73</v>
      </c>
      <c r="J79" s="48"/>
      <c r="K79" s="48"/>
      <c r="L79" s="48"/>
      <c r="M79" s="48"/>
      <c r="N79" s="48">
        <v>39</v>
      </c>
      <c r="O79" s="48">
        <v>160</v>
      </c>
      <c r="P79" s="49">
        <v>1590.1004999999998</v>
      </c>
      <c r="Q79" s="49">
        <v>1385.9784999999999</v>
      </c>
      <c r="R79" s="45">
        <v>440.61360000000002</v>
      </c>
      <c r="S79" s="49">
        <v>203.42400000000001</v>
      </c>
      <c r="T79" s="45">
        <v>108</v>
      </c>
      <c r="U79" s="60">
        <v>95.424000000000007</v>
      </c>
      <c r="V79" s="45"/>
      <c r="W79" s="45"/>
      <c r="X79" s="45"/>
      <c r="Y79" s="49">
        <v>221.7928</v>
      </c>
      <c r="Z79" s="45">
        <v>13.474</v>
      </c>
      <c r="AA79" s="60">
        <v>29.546399999999998</v>
      </c>
      <c r="AB79" s="45"/>
      <c r="AC79" s="45">
        <v>178.7724</v>
      </c>
      <c r="AD79" s="45"/>
      <c r="AE79" s="45">
        <v>189.07</v>
      </c>
      <c r="AF79" s="51">
        <v>148.78880000000001</v>
      </c>
      <c r="AG79" s="45"/>
      <c r="AH79" s="45">
        <v>62.995600000000003</v>
      </c>
      <c r="AI79" s="45"/>
      <c r="AJ79" s="45">
        <v>7.7020999999999997</v>
      </c>
      <c r="AK79" s="45">
        <v>111.5916</v>
      </c>
      <c r="AL79" s="45"/>
      <c r="AM79" s="45"/>
      <c r="AN79" s="59" t="s">
        <v>195</v>
      </c>
      <c r="AO79" s="49">
        <v>195.608</v>
      </c>
      <c r="AP79" s="45">
        <v>127.67999999999999</v>
      </c>
      <c r="AQ79" s="45">
        <v>32.927999999999997</v>
      </c>
      <c r="AR79" s="54"/>
      <c r="AS79" s="45">
        <v>35</v>
      </c>
      <c r="AT79" s="49">
        <v>8.5139999999999993</v>
      </c>
      <c r="AU79" s="49">
        <v>0</v>
      </c>
      <c r="AV79" s="45"/>
      <c r="AW79" s="45"/>
      <c r="AX79" s="45"/>
      <c r="AY79" s="45"/>
      <c r="AZ79" s="45"/>
      <c r="BA79" s="60">
        <v>8.5139999999999993</v>
      </c>
      <c r="BB79" s="45"/>
      <c r="BC79" s="45"/>
      <c r="BD79" s="51"/>
      <c r="BE79" s="45"/>
      <c r="BF79" s="45"/>
      <c r="BG79" s="45"/>
      <c r="BH79" s="45"/>
      <c r="BI79" s="45"/>
      <c r="BJ79" s="45"/>
      <c r="BK79" s="45"/>
      <c r="BL79" s="52">
        <v>1590.1004999999998</v>
      </c>
      <c r="BM79" s="45"/>
      <c r="BN79" s="55"/>
      <c r="BO79" s="45"/>
      <c r="BP79" s="45">
        <v>1590.1004999999998</v>
      </c>
    </row>
    <row r="80" spans="1:68" ht="14.25" customHeight="1">
      <c r="A80" s="45">
        <v>73</v>
      </c>
      <c r="B80" s="45" t="s">
        <v>118</v>
      </c>
      <c r="C80" s="46">
        <v>401001</v>
      </c>
      <c r="D80" s="47" t="s">
        <v>196</v>
      </c>
      <c r="E80" s="57" t="s">
        <v>120</v>
      </c>
      <c r="F80" s="48">
        <v>37</v>
      </c>
      <c r="G80" s="48">
        <v>28</v>
      </c>
      <c r="H80" s="48"/>
      <c r="I80" s="48">
        <v>8</v>
      </c>
      <c r="J80" s="48">
        <v>1</v>
      </c>
      <c r="K80" s="48"/>
      <c r="L80" s="48"/>
      <c r="M80" s="48"/>
      <c r="N80" s="48">
        <v>29</v>
      </c>
      <c r="O80" s="48">
        <v>66</v>
      </c>
      <c r="P80" s="49">
        <v>1022.2045000000001</v>
      </c>
      <c r="Q80" s="49">
        <v>448.97829999999999</v>
      </c>
      <c r="R80" s="45">
        <v>170.4348</v>
      </c>
      <c r="S80" s="49">
        <v>63.388800000000003</v>
      </c>
      <c r="T80" s="45">
        <v>63</v>
      </c>
      <c r="U80" s="45"/>
      <c r="V80" s="45"/>
      <c r="W80" s="45"/>
      <c r="X80" s="45">
        <v>0.38879999999999998</v>
      </c>
      <c r="Y80" s="49">
        <v>74.994399999999999</v>
      </c>
      <c r="Z80" s="45">
        <v>11.597200000000001</v>
      </c>
      <c r="AA80" s="45"/>
      <c r="AB80" s="45"/>
      <c r="AC80" s="45">
        <v>63.397199999999998</v>
      </c>
      <c r="AD80" s="45"/>
      <c r="AE80" s="45">
        <v>23.31</v>
      </c>
      <c r="AF80" s="51">
        <v>53.078299999999999</v>
      </c>
      <c r="AG80" s="45"/>
      <c r="AH80" s="45">
        <v>22.040800000000001</v>
      </c>
      <c r="AI80" s="45"/>
      <c r="AJ80" s="45">
        <v>1.9225000000000001</v>
      </c>
      <c r="AK80" s="45">
        <v>39.808700000000002</v>
      </c>
      <c r="AL80" s="45"/>
      <c r="AM80" s="45"/>
      <c r="AN80" s="53" t="s">
        <v>196</v>
      </c>
      <c r="AO80" s="49">
        <v>344.404</v>
      </c>
      <c r="AP80" s="45">
        <v>42.24</v>
      </c>
      <c r="AQ80" s="45">
        <v>22.164000000000001</v>
      </c>
      <c r="AR80" s="54">
        <v>280</v>
      </c>
      <c r="AS80" s="45"/>
      <c r="AT80" s="49">
        <v>228.82220000000001</v>
      </c>
      <c r="AU80" s="49">
        <v>0</v>
      </c>
      <c r="AV80" s="45"/>
      <c r="AW80" s="45"/>
      <c r="AX80" s="45"/>
      <c r="AY80" s="45"/>
      <c r="AZ80" s="45"/>
      <c r="BA80" s="62">
        <v>3.3119999999999998</v>
      </c>
      <c r="BB80" s="45"/>
      <c r="BC80" s="45"/>
      <c r="BD80" s="51"/>
      <c r="BE80" s="45"/>
      <c r="BF80" s="45"/>
      <c r="BG80" s="45"/>
      <c r="BH80" s="62">
        <v>225.5102</v>
      </c>
      <c r="BI80" s="45">
        <v>213</v>
      </c>
      <c r="BJ80" s="45"/>
      <c r="BK80" s="45"/>
      <c r="BL80" s="52">
        <v>1235.2045000000001</v>
      </c>
      <c r="BM80" s="45"/>
      <c r="BN80" s="55"/>
      <c r="BO80" s="45"/>
      <c r="BP80" s="45">
        <v>1235.2045000000001</v>
      </c>
    </row>
    <row r="81" spans="1:68" ht="14.25" customHeight="1">
      <c r="A81" s="45">
        <v>74</v>
      </c>
      <c r="B81" s="45" t="s">
        <v>118</v>
      </c>
      <c r="C81" s="46">
        <v>411001</v>
      </c>
      <c r="D81" s="47" t="s">
        <v>197</v>
      </c>
      <c r="E81" s="47" t="s">
        <v>130</v>
      </c>
      <c r="F81" s="48">
        <v>10</v>
      </c>
      <c r="G81" s="48">
        <v>10</v>
      </c>
      <c r="H81" s="48"/>
      <c r="I81" s="48"/>
      <c r="J81" s="48"/>
      <c r="K81" s="48"/>
      <c r="L81" s="48"/>
      <c r="M81" s="48"/>
      <c r="N81" s="48">
        <v>1</v>
      </c>
      <c r="O81" s="48">
        <v>11</v>
      </c>
      <c r="P81" s="49">
        <v>196.54480000000001</v>
      </c>
      <c r="Q81" s="49">
        <v>105.9448</v>
      </c>
      <c r="R81" s="45">
        <v>37.2804</v>
      </c>
      <c r="S81" s="49">
        <v>22.5</v>
      </c>
      <c r="T81" s="45">
        <v>22.5</v>
      </c>
      <c r="U81" s="45"/>
      <c r="V81" s="45"/>
      <c r="W81" s="45"/>
      <c r="X81" s="45"/>
      <c r="Y81" s="49">
        <v>18.7331</v>
      </c>
      <c r="Z81" s="45">
        <v>3.1067</v>
      </c>
      <c r="AA81" s="45"/>
      <c r="AB81" s="45"/>
      <c r="AC81" s="45">
        <v>15.6264</v>
      </c>
      <c r="AD81" s="45"/>
      <c r="AE81" s="45">
        <v>0</v>
      </c>
      <c r="AF81" s="51">
        <v>12.562200000000001</v>
      </c>
      <c r="AG81" s="45"/>
      <c r="AH81" s="45">
        <v>5.0888</v>
      </c>
      <c r="AI81" s="45"/>
      <c r="AJ81" s="45">
        <v>0.35870000000000002</v>
      </c>
      <c r="AK81" s="45">
        <v>9.4215999999999998</v>
      </c>
      <c r="AL81" s="45"/>
      <c r="AM81" s="45"/>
      <c r="AN81" s="53" t="s">
        <v>197</v>
      </c>
      <c r="AO81" s="49">
        <v>90.6</v>
      </c>
      <c r="AP81" s="45">
        <v>12</v>
      </c>
      <c r="AQ81" s="45">
        <v>6.6</v>
      </c>
      <c r="AR81" s="54">
        <v>72</v>
      </c>
      <c r="AS81" s="45"/>
      <c r="AT81" s="49">
        <v>0</v>
      </c>
      <c r="AU81" s="49">
        <v>0</v>
      </c>
      <c r="AV81" s="45"/>
      <c r="AW81" s="45"/>
      <c r="AX81" s="45"/>
      <c r="AY81" s="45"/>
      <c r="AZ81" s="45"/>
      <c r="BA81" s="45"/>
      <c r="BB81" s="45"/>
      <c r="BC81" s="45"/>
      <c r="BD81" s="51"/>
      <c r="BE81" s="45"/>
      <c r="BF81" s="45"/>
      <c r="BG81" s="45"/>
      <c r="BH81" s="45"/>
      <c r="BI81" s="45"/>
      <c r="BJ81" s="45"/>
      <c r="BK81" s="45"/>
      <c r="BL81" s="52">
        <v>196.54480000000001</v>
      </c>
      <c r="BM81" s="45"/>
      <c r="BN81" s="55"/>
      <c r="BO81" s="45"/>
      <c r="BP81" s="45">
        <v>196.54480000000001</v>
      </c>
    </row>
    <row r="82" spans="1:68" ht="14.25" customHeight="1">
      <c r="A82" s="45">
        <v>75</v>
      </c>
      <c r="B82" s="45" t="s">
        <v>118</v>
      </c>
      <c r="C82" s="46">
        <v>413001</v>
      </c>
      <c r="D82" s="47" t="s">
        <v>198</v>
      </c>
      <c r="E82" s="47" t="s">
        <v>130</v>
      </c>
      <c r="F82" s="48">
        <v>17</v>
      </c>
      <c r="G82" s="48">
        <v>3</v>
      </c>
      <c r="H82" s="48"/>
      <c r="I82" s="48">
        <v>14</v>
      </c>
      <c r="J82" s="48"/>
      <c r="K82" s="48"/>
      <c r="L82" s="48"/>
      <c r="M82" s="48"/>
      <c r="N82" s="48">
        <v>6</v>
      </c>
      <c r="O82" s="48">
        <v>23</v>
      </c>
      <c r="P82" s="49">
        <v>330.22190000000001</v>
      </c>
      <c r="Q82" s="49">
        <v>178.68190000000001</v>
      </c>
      <c r="R82" s="45">
        <v>62.230800000000002</v>
      </c>
      <c r="S82" s="49">
        <v>6.75</v>
      </c>
      <c r="T82" s="45">
        <v>6.75</v>
      </c>
      <c r="U82" s="45"/>
      <c r="V82" s="45"/>
      <c r="W82" s="45"/>
      <c r="X82" s="45"/>
      <c r="Y82" s="49">
        <v>26.367199999999997</v>
      </c>
      <c r="Z82" s="45">
        <v>1.0448</v>
      </c>
      <c r="AA82" s="45"/>
      <c r="AB82" s="45"/>
      <c r="AC82" s="45">
        <v>25.322399999999998</v>
      </c>
      <c r="AD82" s="45"/>
      <c r="AE82" s="45">
        <v>36.26</v>
      </c>
      <c r="AF82" s="51">
        <v>21.057300000000001</v>
      </c>
      <c r="AG82" s="45"/>
      <c r="AH82" s="45">
        <v>8.9905000000000008</v>
      </c>
      <c r="AI82" s="45"/>
      <c r="AJ82" s="45">
        <v>1.2331000000000001</v>
      </c>
      <c r="AK82" s="45">
        <v>15.792999999999999</v>
      </c>
      <c r="AL82" s="45"/>
      <c r="AM82" s="45"/>
      <c r="AN82" s="53" t="s">
        <v>198</v>
      </c>
      <c r="AO82" s="49">
        <v>124.53999999999999</v>
      </c>
      <c r="AP82" s="45">
        <v>17.04</v>
      </c>
      <c r="AQ82" s="45">
        <v>10.5</v>
      </c>
      <c r="AR82" s="54">
        <v>97</v>
      </c>
      <c r="AS82" s="45"/>
      <c r="AT82" s="49">
        <v>27</v>
      </c>
      <c r="AU82" s="49">
        <v>0</v>
      </c>
      <c r="AV82" s="45"/>
      <c r="AW82" s="45"/>
      <c r="AX82" s="45"/>
      <c r="AY82" s="45"/>
      <c r="AZ82" s="45"/>
      <c r="BA82" s="45"/>
      <c r="BB82" s="45"/>
      <c r="BC82" s="45"/>
      <c r="BD82" s="51"/>
      <c r="BE82" s="45"/>
      <c r="BF82" s="45"/>
      <c r="BG82" s="45"/>
      <c r="BH82" s="45">
        <v>27</v>
      </c>
      <c r="BI82" s="45"/>
      <c r="BJ82" s="45"/>
      <c r="BK82" s="45"/>
      <c r="BL82" s="52">
        <v>330.22190000000001</v>
      </c>
      <c r="BM82" s="45"/>
      <c r="BN82" s="55"/>
      <c r="BO82" s="45"/>
      <c r="BP82" s="45">
        <v>330.22190000000001</v>
      </c>
    </row>
    <row r="83" spans="1:68" ht="14.25" customHeight="1">
      <c r="A83" s="45">
        <v>76</v>
      </c>
      <c r="B83" s="45" t="s">
        <v>118</v>
      </c>
      <c r="C83" s="46">
        <v>412001</v>
      </c>
      <c r="D83" s="47" t="s">
        <v>199</v>
      </c>
      <c r="E83" s="47" t="s">
        <v>130</v>
      </c>
      <c r="F83" s="48">
        <v>44</v>
      </c>
      <c r="G83" s="48">
        <v>33</v>
      </c>
      <c r="H83" s="48"/>
      <c r="I83" s="48">
        <v>11</v>
      </c>
      <c r="J83" s="48"/>
      <c r="K83" s="48"/>
      <c r="L83" s="48"/>
      <c r="M83" s="48"/>
      <c r="N83" s="48">
        <v>21</v>
      </c>
      <c r="O83" s="48">
        <v>65</v>
      </c>
      <c r="P83" s="49">
        <v>784.86479999999995</v>
      </c>
      <c r="Q83" s="49">
        <v>462.96879999999999</v>
      </c>
      <c r="R83" s="45">
        <v>164.44560000000001</v>
      </c>
      <c r="S83" s="49">
        <v>74.25</v>
      </c>
      <c r="T83" s="45">
        <v>74.25</v>
      </c>
      <c r="U83" s="45"/>
      <c r="V83" s="45"/>
      <c r="W83" s="45"/>
      <c r="X83" s="45"/>
      <c r="Y83" s="49">
        <v>75.0227</v>
      </c>
      <c r="Z83" s="45">
        <v>10.4735</v>
      </c>
      <c r="AA83" s="45"/>
      <c r="AB83" s="45"/>
      <c r="AC83" s="45">
        <v>64.549199999999999</v>
      </c>
      <c r="AD83" s="45"/>
      <c r="AE83" s="45">
        <v>28.49</v>
      </c>
      <c r="AF83" s="51">
        <v>54.753300000000003</v>
      </c>
      <c r="AG83" s="45"/>
      <c r="AH83" s="45">
        <v>22.868300000000001</v>
      </c>
      <c r="AI83" s="45"/>
      <c r="AJ83" s="45">
        <v>2.0739000000000001</v>
      </c>
      <c r="AK83" s="45">
        <v>41.064999999999998</v>
      </c>
      <c r="AL83" s="45"/>
      <c r="AM83" s="45"/>
      <c r="AN83" s="53" t="s">
        <v>199</v>
      </c>
      <c r="AO83" s="49">
        <v>247.44799999999998</v>
      </c>
      <c r="AP83" s="45">
        <v>50.16</v>
      </c>
      <c r="AQ83" s="45">
        <v>21.288</v>
      </c>
      <c r="AR83" s="54">
        <v>176</v>
      </c>
      <c r="AS83" s="45"/>
      <c r="AT83" s="49">
        <v>74.447999999999993</v>
      </c>
      <c r="AU83" s="49">
        <v>0</v>
      </c>
      <c r="AV83" s="45"/>
      <c r="AW83" s="45"/>
      <c r="AX83" s="45"/>
      <c r="AY83" s="45"/>
      <c r="AZ83" s="45"/>
      <c r="BA83" s="45"/>
      <c r="BB83" s="45"/>
      <c r="BC83" s="45"/>
      <c r="BD83" s="51"/>
      <c r="BE83" s="45"/>
      <c r="BF83" s="45"/>
      <c r="BG83" s="45"/>
      <c r="BH83" s="45">
        <v>74.447999999999993</v>
      </c>
      <c r="BI83" s="45"/>
      <c r="BJ83" s="45"/>
      <c r="BK83" s="45"/>
      <c r="BL83" s="52">
        <v>784.86479999999995</v>
      </c>
      <c r="BM83" s="45"/>
      <c r="BN83" s="55"/>
      <c r="BO83" s="45"/>
      <c r="BP83" s="45">
        <v>784.86479999999995</v>
      </c>
    </row>
    <row r="84" spans="1:68" ht="14.25" customHeight="1">
      <c r="A84" s="45">
        <v>77</v>
      </c>
      <c r="B84" s="45" t="s">
        <v>118</v>
      </c>
      <c r="C84" s="46">
        <v>416001</v>
      </c>
      <c r="D84" s="47" t="s">
        <v>200</v>
      </c>
      <c r="E84" s="47" t="s">
        <v>130</v>
      </c>
      <c r="F84" s="48">
        <v>16</v>
      </c>
      <c r="G84" s="48">
        <v>7</v>
      </c>
      <c r="H84" s="48"/>
      <c r="I84" s="48">
        <v>9</v>
      </c>
      <c r="J84" s="48"/>
      <c r="K84" s="48"/>
      <c r="L84" s="48"/>
      <c r="M84" s="48"/>
      <c r="N84" s="48">
        <v>3</v>
      </c>
      <c r="O84" s="48">
        <v>19</v>
      </c>
      <c r="P84" s="49">
        <v>282.08710000000002</v>
      </c>
      <c r="Q84" s="49">
        <v>176.68710000000002</v>
      </c>
      <c r="R84" s="45">
        <v>64.867199999999997</v>
      </c>
      <c r="S84" s="49">
        <v>15.75</v>
      </c>
      <c r="T84" s="45">
        <v>15.75</v>
      </c>
      <c r="U84" s="45"/>
      <c r="V84" s="45"/>
      <c r="W84" s="45"/>
      <c r="X84" s="45"/>
      <c r="Y84" s="49">
        <v>26.3752</v>
      </c>
      <c r="Z84" s="45">
        <v>2.3464</v>
      </c>
      <c r="AA84" s="45"/>
      <c r="AB84" s="45"/>
      <c r="AC84" s="45">
        <v>24.0288</v>
      </c>
      <c r="AD84" s="45"/>
      <c r="AE84" s="45">
        <v>23.31</v>
      </c>
      <c r="AF84" s="51">
        <v>20.848400000000002</v>
      </c>
      <c r="AG84" s="45"/>
      <c r="AH84" s="45">
        <v>8.8562999999999992</v>
      </c>
      <c r="AI84" s="45"/>
      <c r="AJ84" s="45">
        <v>1.0437000000000001</v>
      </c>
      <c r="AK84" s="45">
        <v>15.6363</v>
      </c>
      <c r="AL84" s="45"/>
      <c r="AM84" s="45"/>
      <c r="AN84" s="53" t="s">
        <v>200</v>
      </c>
      <c r="AO84" s="49">
        <v>105.39999999999999</v>
      </c>
      <c r="AP84" s="45">
        <v>17.04</v>
      </c>
      <c r="AQ84" s="45">
        <v>4.5599999999999996</v>
      </c>
      <c r="AR84" s="54">
        <v>83</v>
      </c>
      <c r="AS84" s="45">
        <v>0.8</v>
      </c>
      <c r="AT84" s="49">
        <v>0</v>
      </c>
      <c r="AU84" s="49">
        <v>0</v>
      </c>
      <c r="AV84" s="45"/>
      <c r="AW84" s="45"/>
      <c r="AX84" s="45"/>
      <c r="AY84" s="45"/>
      <c r="AZ84" s="45"/>
      <c r="BA84" s="45"/>
      <c r="BB84" s="45"/>
      <c r="BC84" s="45"/>
      <c r="BD84" s="51"/>
      <c r="BE84" s="45"/>
      <c r="BF84" s="45"/>
      <c r="BG84" s="45"/>
      <c r="BH84" s="45"/>
      <c r="BI84" s="45"/>
      <c r="BJ84" s="45"/>
      <c r="BK84" s="45"/>
      <c r="BL84" s="52">
        <v>282.08710000000002</v>
      </c>
      <c r="BM84" s="45"/>
      <c r="BN84" s="55"/>
      <c r="BO84" s="45"/>
      <c r="BP84" s="45">
        <v>282.08710000000002</v>
      </c>
    </row>
    <row r="85" spans="1:68" ht="14.25" customHeight="1">
      <c r="A85" s="45">
        <v>78</v>
      </c>
      <c r="B85" s="45" t="s">
        <v>118</v>
      </c>
      <c r="C85" s="46">
        <v>410001</v>
      </c>
      <c r="D85" s="47" t="s">
        <v>201</v>
      </c>
      <c r="E85" s="47" t="s">
        <v>139</v>
      </c>
      <c r="F85" s="48">
        <v>5</v>
      </c>
      <c r="G85" s="48"/>
      <c r="H85" s="48"/>
      <c r="I85" s="48">
        <v>5</v>
      </c>
      <c r="J85" s="48"/>
      <c r="K85" s="48"/>
      <c r="L85" s="48"/>
      <c r="M85" s="48"/>
      <c r="N85" s="48"/>
      <c r="O85" s="48">
        <v>5</v>
      </c>
      <c r="P85" s="49">
        <v>99.245199999999983</v>
      </c>
      <c r="Q85" s="49">
        <v>54.585199999999993</v>
      </c>
      <c r="R85" s="45">
        <v>19.974</v>
      </c>
      <c r="S85" s="49">
        <v>0</v>
      </c>
      <c r="T85" s="45">
        <v>0</v>
      </c>
      <c r="U85" s="45"/>
      <c r="V85" s="45"/>
      <c r="W85" s="45"/>
      <c r="X85" s="45"/>
      <c r="Y85" s="49">
        <v>7.2</v>
      </c>
      <c r="Z85" s="45">
        <v>0</v>
      </c>
      <c r="AA85" s="45"/>
      <c r="AB85" s="45"/>
      <c r="AC85" s="45">
        <v>7.2</v>
      </c>
      <c r="AD85" s="45"/>
      <c r="AE85" s="45">
        <v>12.95</v>
      </c>
      <c r="AF85" s="51">
        <v>6.4198000000000004</v>
      </c>
      <c r="AG85" s="45"/>
      <c r="AH85" s="45">
        <v>2.7985000000000002</v>
      </c>
      <c r="AI85" s="45"/>
      <c r="AJ85" s="45">
        <v>0.42799999999999999</v>
      </c>
      <c r="AK85" s="45">
        <v>4.8148999999999997</v>
      </c>
      <c r="AL85" s="45"/>
      <c r="AM85" s="45"/>
      <c r="AN85" s="53" t="s">
        <v>201</v>
      </c>
      <c r="AO85" s="49">
        <v>44.66</v>
      </c>
      <c r="AP85" s="45">
        <v>4.8</v>
      </c>
      <c r="AQ85" s="45">
        <v>1.86</v>
      </c>
      <c r="AR85" s="54">
        <v>38</v>
      </c>
      <c r="AS85" s="45"/>
      <c r="AT85" s="49">
        <v>0</v>
      </c>
      <c r="AU85" s="49">
        <v>0</v>
      </c>
      <c r="AV85" s="45"/>
      <c r="AW85" s="45"/>
      <c r="AX85" s="45"/>
      <c r="AY85" s="45"/>
      <c r="AZ85" s="45"/>
      <c r="BA85" s="45"/>
      <c r="BB85" s="45"/>
      <c r="BC85" s="45"/>
      <c r="BD85" s="51"/>
      <c r="BE85" s="45"/>
      <c r="BF85" s="45"/>
      <c r="BG85" s="45"/>
      <c r="BH85" s="45"/>
      <c r="BI85" s="45"/>
      <c r="BJ85" s="45"/>
      <c r="BK85" s="45"/>
      <c r="BL85" s="52">
        <v>99.245199999999983</v>
      </c>
      <c r="BM85" s="45"/>
      <c r="BN85" s="55"/>
      <c r="BO85" s="45"/>
      <c r="BP85" s="45">
        <v>99.245199999999983</v>
      </c>
    </row>
    <row r="86" spans="1:68" ht="14.25" customHeight="1">
      <c r="A86" s="45">
        <v>79</v>
      </c>
      <c r="B86" s="45" t="s">
        <v>118</v>
      </c>
      <c r="C86" s="46">
        <v>404001</v>
      </c>
      <c r="D86" s="47" t="s">
        <v>202</v>
      </c>
      <c r="E86" s="47" t="s">
        <v>120</v>
      </c>
      <c r="F86" s="48">
        <v>55</v>
      </c>
      <c r="G86" s="48">
        <v>33</v>
      </c>
      <c r="H86" s="48"/>
      <c r="I86" s="48">
        <v>16</v>
      </c>
      <c r="J86" s="48">
        <v>6</v>
      </c>
      <c r="K86" s="48"/>
      <c r="L86" s="48"/>
      <c r="M86" s="48"/>
      <c r="N86" s="48">
        <v>7</v>
      </c>
      <c r="O86" s="48">
        <v>62</v>
      </c>
      <c r="P86" s="49">
        <v>934.55700000000002</v>
      </c>
      <c r="Q86" s="49">
        <v>592.48900000000003</v>
      </c>
      <c r="R86" s="45">
        <v>210.73560000000001</v>
      </c>
      <c r="S86" s="49">
        <v>74.25</v>
      </c>
      <c r="T86" s="45">
        <v>74.25</v>
      </c>
      <c r="U86" s="45"/>
      <c r="V86" s="45"/>
      <c r="W86" s="45"/>
      <c r="X86" s="45"/>
      <c r="Y86" s="49">
        <v>95.830699999999993</v>
      </c>
      <c r="Z86" s="45">
        <v>11.1395</v>
      </c>
      <c r="AA86" s="45"/>
      <c r="AB86" s="45"/>
      <c r="AC86" s="45">
        <v>84.691199999999995</v>
      </c>
      <c r="AD86" s="45"/>
      <c r="AE86" s="45">
        <v>56.98</v>
      </c>
      <c r="AF86" s="51">
        <v>70.047399999999996</v>
      </c>
      <c r="AG86" s="45"/>
      <c r="AH86" s="45">
        <v>29.119599999999998</v>
      </c>
      <c r="AI86" s="45"/>
      <c r="AJ86" s="45">
        <v>2.9901</v>
      </c>
      <c r="AK86" s="45">
        <v>52.535600000000002</v>
      </c>
      <c r="AL86" s="45"/>
      <c r="AM86" s="45"/>
      <c r="AN86" s="53" t="s">
        <v>202</v>
      </c>
      <c r="AO86" s="49">
        <v>342.06799999999998</v>
      </c>
      <c r="AP86" s="45">
        <v>60.72</v>
      </c>
      <c r="AQ86" s="45">
        <v>36.347999999999999</v>
      </c>
      <c r="AR86" s="54">
        <v>227</v>
      </c>
      <c r="AS86" s="45">
        <v>18</v>
      </c>
      <c r="AT86" s="49">
        <v>0</v>
      </c>
      <c r="AU86" s="49">
        <v>0</v>
      </c>
      <c r="AV86" s="45"/>
      <c r="AW86" s="45"/>
      <c r="AX86" s="45"/>
      <c r="AY86" s="45"/>
      <c r="AZ86" s="45"/>
      <c r="BA86" s="45"/>
      <c r="BB86" s="45"/>
      <c r="BC86" s="45"/>
      <c r="BD86" s="51"/>
      <c r="BE86" s="45"/>
      <c r="BF86" s="45"/>
      <c r="BG86" s="45"/>
      <c r="BH86" s="45"/>
      <c r="BI86" s="45">
        <v>61</v>
      </c>
      <c r="BJ86" s="45"/>
      <c r="BK86" s="45"/>
      <c r="BL86" s="52">
        <v>995.55700000000002</v>
      </c>
      <c r="BM86" s="45">
        <v>126.26</v>
      </c>
      <c r="BN86" s="55"/>
      <c r="BO86" s="45"/>
      <c r="BP86" s="45">
        <v>1121.817</v>
      </c>
    </row>
    <row r="87" spans="1:68" ht="14.25" customHeight="1">
      <c r="A87" s="45">
        <v>80</v>
      </c>
      <c r="B87" s="45" t="s">
        <v>118</v>
      </c>
      <c r="C87" s="46">
        <v>402001</v>
      </c>
      <c r="D87" s="47" t="s">
        <v>203</v>
      </c>
      <c r="E87" s="47" t="s">
        <v>120</v>
      </c>
      <c r="F87" s="48">
        <v>60</v>
      </c>
      <c r="G87" s="48">
        <v>17</v>
      </c>
      <c r="H87" s="48">
        <v>1</v>
      </c>
      <c r="I87" s="48">
        <v>42</v>
      </c>
      <c r="J87" s="48"/>
      <c r="K87" s="48"/>
      <c r="L87" s="48"/>
      <c r="M87" s="48"/>
      <c r="N87" s="48">
        <v>43</v>
      </c>
      <c r="O87" s="48">
        <v>103</v>
      </c>
      <c r="P87" s="49">
        <v>2478.2260000000001</v>
      </c>
      <c r="Q87" s="49">
        <v>829.25400000000013</v>
      </c>
      <c r="R87" s="45">
        <v>238.3092</v>
      </c>
      <c r="S87" s="49">
        <v>40.5</v>
      </c>
      <c r="T87" s="45">
        <v>40.5</v>
      </c>
      <c r="U87" s="45"/>
      <c r="V87" s="45"/>
      <c r="W87" s="45"/>
      <c r="X87" s="45"/>
      <c r="Y87" s="49">
        <v>100.21600000000001</v>
      </c>
      <c r="Z87" s="45">
        <v>7.2544000000000004</v>
      </c>
      <c r="AA87" s="45"/>
      <c r="AB87" s="45"/>
      <c r="AC87" s="45">
        <v>92.961600000000004</v>
      </c>
      <c r="AD87" s="45"/>
      <c r="AE87" s="45">
        <v>108.78</v>
      </c>
      <c r="AF87" s="51">
        <v>78.0488</v>
      </c>
      <c r="AG87" s="45"/>
      <c r="AH87" s="45">
        <v>33.267600000000002</v>
      </c>
      <c r="AI87" s="45"/>
      <c r="AJ87" s="45">
        <v>4.1458000000000004</v>
      </c>
      <c r="AK87" s="45">
        <v>58.5366</v>
      </c>
      <c r="AL87" s="45"/>
      <c r="AM87" s="45">
        <v>167.45</v>
      </c>
      <c r="AN87" s="53" t="s">
        <v>203</v>
      </c>
      <c r="AO87" s="49">
        <v>361.77600000000001</v>
      </c>
      <c r="AP87" s="45">
        <v>61.92</v>
      </c>
      <c r="AQ87" s="45">
        <v>23.856000000000002</v>
      </c>
      <c r="AR87" s="54">
        <v>261</v>
      </c>
      <c r="AS87" s="45">
        <v>15</v>
      </c>
      <c r="AT87" s="49">
        <v>1287.1959999999999</v>
      </c>
      <c r="AU87" s="49">
        <v>0</v>
      </c>
      <c r="AV87" s="45"/>
      <c r="AW87" s="45"/>
      <c r="AX87" s="45"/>
      <c r="AY87" s="45"/>
      <c r="AZ87" s="45"/>
      <c r="BA87" s="62">
        <v>9.9359999999999999</v>
      </c>
      <c r="BB87" s="45"/>
      <c r="BC87" s="45"/>
      <c r="BD87" s="51"/>
      <c r="BE87" s="45"/>
      <c r="BF87" s="45"/>
      <c r="BG87" s="45"/>
      <c r="BH87" s="45">
        <v>1277.26</v>
      </c>
      <c r="BI87" s="45">
        <v>524.58000000000004</v>
      </c>
      <c r="BJ87" s="45"/>
      <c r="BK87" s="45"/>
      <c r="BL87" s="52">
        <v>3002.806</v>
      </c>
      <c r="BM87" s="45">
        <v>273.10000000000002</v>
      </c>
      <c r="BN87" s="55"/>
      <c r="BO87" s="45"/>
      <c r="BP87" s="45">
        <v>3275.9059999999999</v>
      </c>
    </row>
    <row r="88" spans="1:68" ht="14.25" customHeight="1">
      <c r="A88" s="45">
        <v>81</v>
      </c>
      <c r="B88" s="45" t="s">
        <v>118</v>
      </c>
      <c r="C88" s="46">
        <v>408001</v>
      </c>
      <c r="D88" s="47" t="s">
        <v>204</v>
      </c>
      <c r="E88" s="47" t="s">
        <v>132</v>
      </c>
      <c r="F88" s="48">
        <v>9</v>
      </c>
      <c r="G88" s="48">
        <v>6</v>
      </c>
      <c r="H88" s="48">
        <v>3</v>
      </c>
      <c r="I88" s="48"/>
      <c r="J88" s="48"/>
      <c r="K88" s="48"/>
      <c r="L88" s="48"/>
      <c r="M88" s="48"/>
      <c r="N88" s="48">
        <v>5</v>
      </c>
      <c r="O88" s="48">
        <v>14</v>
      </c>
      <c r="P88" s="49">
        <v>144.50830000000002</v>
      </c>
      <c r="Q88" s="49">
        <v>95.648300000000006</v>
      </c>
      <c r="R88" s="45">
        <v>33.343200000000003</v>
      </c>
      <c r="S88" s="49">
        <v>20.25</v>
      </c>
      <c r="T88" s="45">
        <v>20.25</v>
      </c>
      <c r="U88" s="45"/>
      <c r="V88" s="45"/>
      <c r="W88" s="45"/>
      <c r="X88" s="45"/>
      <c r="Y88" s="49">
        <v>17.2926</v>
      </c>
      <c r="Z88" s="45">
        <v>2.7786</v>
      </c>
      <c r="AA88" s="45"/>
      <c r="AB88" s="45"/>
      <c r="AC88" s="45">
        <v>14.513999999999999</v>
      </c>
      <c r="AD88" s="45"/>
      <c r="AE88" s="45">
        <v>0</v>
      </c>
      <c r="AF88" s="51">
        <v>11.341699999999999</v>
      </c>
      <c r="AG88" s="45"/>
      <c r="AH88" s="45">
        <v>4.5929000000000002</v>
      </c>
      <c r="AI88" s="45"/>
      <c r="AJ88" s="45">
        <v>0.3216</v>
      </c>
      <c r="AK88" s="45">
        <v>8.5062999999999995</v>
      </c>
      <c r="AL88" s="45"/>
      <c r="AM88" s="45"/>
      <c r="AN88" s="53" t="s">
        <v>204</v>
      </c>
      <c r="AO88" s="49">
        <v>48.86</v>
      </c>
      <c r="AP88" s="45">
        <v>10.799999999999999</v>
      </c>
      <c r="AQ88" s="45">
        <v>6.06</v>
      </c>
      <c r="AR88" s="54">
        <v>32</v>
      </c>
      <c r="AS88" s="45"/>
      <c r="AT88" s="49">
        <v>0</v>
      </c>
      <c r="AU88" s="49">
        <v>0</v>
      </c>
      <c r="AV88" s="45"/>
      <c r="AW88" s="45"/>
      <c r="AX88" s="45"/>
      <c r="AY88" s="45"/>
      <c r="AZ88" s="45"/>
      <c r="BA88" s="45"/>
      <c r="BB88" s="45"/>
      <c r="BC88" s="45"/>
      <c r="BD88" s="51"/>
      <c r="BE88" s="45"/>
      <c r="BF88" s="45"/>
      <c r="BG88" s="45"/>
      <c r="BH88" s="45"/>
      <c r="BI88" s="45">
        <v>230</v>
      </c>
      <c r="BJ88" s="45"/>
      <c r="BK88" s="45"/>
      <c r="BL88" s="52">
        <v>374.50830000000002</v>
      </c>
      <c r="BM88" s="45">
        <v>140.19999999999999</v>
      </c>
      <c r="BN88" s="55"/>
      <c r="BO88" s="45"/>
      <c r="BP88" s="45">
        <v>514.70830000000001</v>
      </c>
    </row>
    <row r="89" spans="1:68" ht="14.25" customHeight="1">
      <c r="A89" s="45">
        <v>82</v>
      </c>
      <c r="B89" s="45" t="s">
        <v>118</v>
      </c>
      <c r="C89" s="46">
        <v>409001</v>
      </c>
      <c r="D89" s="47" t="s">
        <v>205</v>
      </c>
      <c r="E89" s="47" t="s">
        <v>120</v>
      </c>
      <c r="F89" s="48">
        <v>25</v>
      </c>
      <c r="G89" s="48">
        <v>6</v>
      </c>
      <c r="H89" s="48"/>
      <c r="I89" s="48">
        <v>19</v>
      </c>
      <c r="J89" s="48"/>
      <c r="K89" s="48"/>
      <c r="L89" s="48"/>
      <c r="M89" s="48"/>
      <c r="N89" s="48">
        <v>1</v>
      </c>
      <c r="O89" s="48">
        <v>26</v>
      </c>
      <c r="P89" s="49">
        <v>4051.0226000000002</v>
      </c>
      <c r="Q89" s="49">
        <v>274.4726</v>
      </c>
      <c r="R89" s="45">
        <v>99.464399999999998</v>
      </c>
      <c r="S89" s="49">
        <v>13.5</v>
      </c>
      <c r="T89" s="45">
        <v>13.5</v>
      </c>
      <c r="U89" s="45"/>
      <c r="V89" s="45"/>
      <c r="W89" s="45"/>
      <c r="X89" s="45"/>
      <c r="Y89" s="49">
        <v>40.045000000000002</v>
      </c>
      <c r="Z89" s="45">
        <v>2.0746000000000002</v>
      </c>
      <c r="AA89" s="45"/>
      <c r="AB89" s="45"/>
      <c r="AC89" s="45">
        <v>37.970399999999998</v>
      </c>
      <c r="AD89" s="45"/>
      <c r="AE89" s="45">
        <v>49.21</v>
      </c>
      <c r="AF89" s="51">
        <v>32.3551</v>
      </c>
      <c r="AG89" s="45"/>
      <c r="AH89" s="45">
        <v>13.792299999999999</v>
      </c>
      <c r="AI89" s="45"/>
      <c r="AJ89" s="45">
        <v>1.8394999999999999</v>
      </c>
      <c r="AK89" s="45">
        <v>24.266300000000001</v>
      </c>
      <c r="AL89" s="45"/>
      <c r="AM89" s="45"/>
      <c r="AN89" s="53" t="s">
        <v>205</v>
      </c>
      <c r="AO89" s="49">
        <v>211.82</v>
      </c>
      <c r="AP89" s="45">
        <v>25.439999999999998</v>
      </c>
      <c r="AQ89" s="45">
        <v>4.38</v>
      </c>
      <c r="AR89" s="54">
        <v>182</v>
      </c>
      <c r="AS89" s="45"/>
      <c r="AT89" s="49">
        <v>3564.73</v>
      </c>
      <c r="AU89" s="49">
        <v>0</v>
      </c>
      <c r="AV89" s="45"/>
      <c r="AW89" s="45"/>
      <c r="AX89" s="45"/>
      <c r="AY89" s="45"/>
      <c r="AZ89" s="45"/>
      <c r="BA89" s="45"/>
      <c r="BB89" s="45"/>
      <c r="BC89" s="45">
        <v>620</v>
      </c>
      <c r="BD89" s="51"/>
      <c r="BE89" s="45"/>
      <c r="BF89" s="45"/>
      <c r="BG89" s="45"/>
      <c r="BH89" s="61">
        <v>2944.73</v>
      </c>
      <c r="BI89" s="45">
        <v>20</v>
      </c>
      <c r="BJ89" s="45"/>
      <c r="BK89" s="45"/>
      <c r="BL89" s="52">
        <v>4071.0226000000002</v>
      </c>
      <c r="BM89" s="45"/>
      <c r="BN89" s="55"/>
      <c r="BO89" s="45"/>
      <c r="BP89" s="45">
        <v>4071.0226000000002</v>
      </c>
    </row>
    <row r="90" spans="1:68" ht="14.25" customHeight="1">
      <c r="A90" s="45">
        <v>83</v>
      </c>
      <c r="B90" s="45" t="s">
        <v>118</v>
      </c>
      <c r="C90" s="46">
        <v>406001</v>
      </c>
      <c r="D90" s="47" t="s">
        <v>206</v>
      </c>
      <c r="E90" s="47" t="s">
        <v>139</v>
      </c>
      <c r="F90" s="48">
        <v>12</v>
      </c>
      <c r="G90" s="48"/>
      <c r="H90" s="48"/>
      <c r="I90" s="48">
        <v>12</v>
      </c>
      <c r="J90" s="48"/>
      <c r="K90" s="48"/>
      <c r="L90" s="48"/>
      <c r="M90" s="48"/>
      <c r="N90" s="48">
        <v>91</v>
      </c>
      <c r="O90" s="48">
        <v>103</v>
      </c>
      <c r="P90" s="49">
        <v>287.18180000000001</v>
      </c>
      <c r="Q90" s="49">
        <v>167.92580000000001</v>
      </c>
      <c r="R90" s="45">
        <v>74.235600000000005</v>
      </c>
      <c r="S90" s="49">
        <v>0</v>
      </c>
      <c r="T90" s="45">
        <v>0</v>
      </c>
      <c r="U90" s="45"/>
      <c r="V90" s="45"/>
      <c r="W90" s="45"/>
      <c r="X90" s="45"/>
      <c r="Y90" s="49">
        <v>17.28</v>
      </c>
      <c r="Z90" s="45">
        <v>0</v>
      </c>
      <c r="AA90" s="45"/>
      <c r="AB90" s="45"/>
      <c r="AC90" s="45">
        <v>17.28</v>
      </c>
      <c r="AD90" s="45"/>
      <c r="AE90" s="45">
        <v>31.08</v>
      </c>
      <c r="AF90" s="51">
        <v>19.615300000000001</v>
      </c>
      <c r="AG90" s="45"/>
      <c r="AH90" s="45">
        <v>9.6342999999999996</v>
      </c>
      <c r="AI90" s="45"/>
      <c r="AJ90" s="45">
        <v>1.3691</v>
      </c>
      <c r="AK90" s="45">
        <v>14.711499999999999</v>
      </c>
      <c r="AL90" s="45"/>
      <c r="AM90" s="45"/>
      <c r="AN90" s="53" t="s">
        <v>206</v>
      </c>
      <c r="AO90" s="49">
        <v>111.94800000000001</v>
      </c>
      <c r="AP90" s="45">
        <v>11.52</v>
      </c>
      <c r="AQ90" s="45">
        <v>11.928000000000001</v>
      </c>
      <c r="AR90" s="54">
        <v>88.5</v>
      </c>
      <c r="AS90" s="45"/>
      <c r="AT90" s="49">
        <v>7.3079999999999998</v>
      </c>
      <c r="AU90" s="49">
        <v>0</v>
      </c>
      <c r="AV90" s="62"/>
      <c r="AW90" s="62"/>
      <c r="AX90" s="45"/>
      <c r="AY90" s="45"/>
      <c r="AZ90" s="45"/>
      <c r="BA90" s="62">
        <v>7.3079999999999998</v>
      </c>
      <c r="BB90" s="45"/>
      <c r="BC90" s="45"/>
      <c r="BD90" s="51"/>
      <c r="BE90" s="45"/>
      <c r="BF90" s="45"/>
      <c r="BG90" s="45"/>
      <c r="BH90" s="45"/>
      <c r="BI90" s="45"/>
      <c r="BJ90" s="45"/>
      <c r="BK90" s="45"/>
      <c r="BL90" s="52">
        <v>287.18180000000001</v>
      </c>
      <c r="BM90" s="45"/>
      <c r="BN90" s="55"/>
      <c r="BO90" s="45"/>
      <c r="BP90" s="45">
        <v>287.18180000000001</v>
      </c>
    </row>
    <row r="91" spans="1:68" ht="14.25" customHeight="1">
      <c r="A91" s="45">
        <v>84</v>
      </c>
      <c r="B91" s="45" t="s">
        <v>118</v>
      </c>
      <c r="C91" s="46">
        <v>403001</v>
      </c>
      <c r="D91" s="47" t="s">
        <v>207</v>
      </c>
      <c r="E91" s="47" t="s">
        <v>120</v>
      </c>
      <c r="F91" s="48">
        <v>42</v>
      </c>
      <c r="G91" s="48">
        <v>25</v>
      </c>
      <c r="H91" s="48">
        <v>3</v>
      </c>
      <c r="I91" s="48">
        <v>14</v>
      </c>
      <c r="J91" s="48"/>
      <c r="K91" s="48"/>
      <c r="L91" s="48"/>
      <c r="M91" s="48"/>
      <c r="N91" s="48">
        <v>41</v>
      </c>
      <c r="O91" s="48">
        <v>83</v>
      </c>
      <c r="P91" s="49">
        <v>3580.9603999999999</v>
      </c>
      <c r="Q91" s="49">
        <v>2336.2352000000001</v>
      </c>
      <c r="R91" s="45">
        <v>193.38839999999999</v>
      </c>
      <c r="S91" s="49">
        <v>148.78</v>
      </c>
      <c r="T91" s="45">
        <v>63</v>
      </c>
      <c r="U91" s="45"/>
      <c r="V91" s="61">
        <v>85.78</v>
      </c>
      <c r="W91" s="45"/>
      <c r="X91" s="45"/>
      <c r="Y91" s="49">
        <v>81.526300000000006</v>
      </c>
      <c r="Z91" s="45">
        <v>11.302300000000001</v>
      </c>
      <c r="AA91" s="45"/>
      <c r="AB91" s="45"/>
      <c r="AC91" s="45">
        <v>70.224000000000004</v>
      </c>
      <c r="AD91" s="45"/>
      <c r="AE91" s="45">
        <v>36.26</v>
      </c>
      <c r="AF91" s="51">
        <v>59.868000000000002</v>
      </c>
      <c r="AG91" s="61"/>
      <c r="AH91" s="45">
        <v>29.0975</v>
      </c>
      <c r="AI91" s="45"/>
      <c r="AJ91" s="45">
        <v>2.4140000000000001</v>
      </c>
      <c r="AK91" s="45">
        <v>44.901000000000003</v>
      </c>
      <c r="AL91" s="45"/>
      <c r="AM91" s="61">
        <v>1740</v>
      </c>
      <c r="AN91" s="53" t="s">
        <v>207</v>
      </c>
      <c r="AO91" s="49">
        <v>427.71199999999999</v>
      </c>
      <c r="AP91" s="45">
        <v>47.04</v>
      </c>
      <c r="AQ91" s="45">
        <v>27.672000000000001</v>
      </c>
      <c r="AR91" s="54">
        <v>353</v>
      </c>
      <c r="AS91" s="45"/>
      <c r="AT91" s="49">
        <v>817.01319999999998</v>
      </c>
      <c r="AU91" s="49">
        <v>0</v>
      </c>
      <c r="AV91" s="45"/>
      <c r="AW91" s="45"/>
      <c r="AX91" s="45"/>
      <c r="AY91" s="45"/>
      <c r="AZ91" s="45"/>
      <c r="BA91" s="62">
        <v>3.4632000000000001</v>
      </c>
      <c r="BB91" s="45"/>
      <c r="BC91" s="45"/>
      <c r="BD91" s="51"/>
      <c r="BE91" s="45"/>
      <c r="BF91" s="45"/>
      <c r="BG91" s="45"/>
      <c r="BH91" s="62">
        <v>813.55</v>
      </c>
      <c r="BI91" s="45">
        <v>2188.34</v>
      </c>
      <c r="BJ91" s="45"/>
      <c r="BK91" s="45"/>
      <c r="BL91" s="52">
        <v>5769.3004000000001</v>
      </c>
      <c r="BM91" s="45"/>
      <c r="BN91" s="55"/>
      <c r="BO91" s="45"/>
      <c r="BP91" s="45">
        <v>5769.3004000000001</v>
      </c>
    </row>
    <row r="92" spans="1:68" ht="14.25" customHeight="1">
      <c r="A92" s="45">
        <v>85</v>
      </c>
      <c r="B92" s="45" t="s">
        <v>118</v>
      </c>
      <c r="C92" s="46">
        <v>415001</v>
      </c>
      <c r="D92" s="47" t="s">
        <v>208</v>
      </c>
      <c r="E92" s="47" t="s">
        <v>139</v>
      </c>
      <c r="F92" s="48">
        <v>76</v>
      </c>
      <c r="G92" s="48"/>
      <c r="H92" s="48"/>
      <c r="I92" s="48">
        <v>76</v>
      </c>
      <c r="J92" s="48"/>
      <c r="K92" s="48"/>
      <c r="L92" s="48"/>
      <c r="M92" s="48"/>
      <c r="N92" s="48">
        <v>29</v>
      </c>
      <c r="O92" s="48">
        <v>105</v>
      </c>
      <c r="P92" s="49">
        <v>805.80809999999997</v>
      </c>
      <c r="Q92" s="49">
        <v>731.19209999999998</v>
      </c>
      <c r="R92" s="45">
        <v>314.06240000000003</v>
      </c>
      <c r="S92" s="49">
        <v>0</v>
      </c>
      <c r="T92" s="45">
        <v>0</v>
      </c>
      <c r="U92" s="45"/>
      <c r="V92" s="45"/>
      <c r="W92" s="45"/>
      <c r="X92" s="45"/>
      <c r="Y92" s="49">
        <v>0</v>
      </c>
      <c r="Z92" s="45">
        <v>0</v>
      </c>
      <c r="AA92" s="45"/>
      <c r="AB92" s="45"/>
      <c r="AC92" s="45"/>
      <c r="AD92" s="45"/>
      <c r="AE92" s="45">
        <v>195.286</v>
      </c>
      <c r="AF92" s="51">
        <v>98.29</v>
      </c>
      <c r="AG92" s="45"/>
      <c r="AH92" s="45">
        <v>43.254100000000001</v>
      </c>
      <c r="AI92" s="45"/>
      <c r="AJ92" s="45">
        <v>6.5820999999999996</v>
      </c>
      <c r="AK92" s="45">
        <v>73.717500000000001</v>
      </c>
      <c r="AL92" s="45"/>
      <c r="AM92" s="45"/>
      <c r="AN92" s="53" t="s">
        <v>208</v>
      </c>
      <c r="AO92" s="49">
        <v>72.959999999999994</v>
      </c>
      <c r="AP92" s="45">
        <v>72.959999999999994</v>
      </c>
      <c r="AQ92" s="45">
        <v>0</v>
      </c>
      <c r="AR92" s="54"/>
      <c r="AS92" s="45"/>
      <c r="AT92" s="49">
        <v>1.6559999999999999</v>
      </c>
      <c r="AU92" s="49">
        <v>0</v>
      </c>
      <c r="AV92" s="45"/>
      <c r="AW92" s="45"/>
      <c r="AX92" s="45"/>
      <c r="AY92" s="45"/>
      <c r="AZ92" s="45"/>
      <c r="BA92" s="62">
        <v>1.6559999999999999</v>
      </c>
      <c r="BB92" s="45"/>
      <c r="BC92" s="45"/>
      <c r="BD92" s="51"/>
      <c r="BE92" s="45"/>
      <c r="BF92" s="45"/>
      <c r="BG92" s="45"/>
      <c r="BH92" s="45"/>
      <c r="BI92" s="45">
        <v>287</v>
      </c>
      <c r="BJ92" s="45"/>
      <c r="BK92" s="45"/>
      <c r="BL92" s="52">
        <v>1092.8081</v>
      </c>
      <c r="BM92" s="45"/>
      <c r="BN92" s="55"/>
      <c r="BO92" s="45">
        <v>1569</v>
      </c>
      <c r="BP92" s="45">
        <v>2661.8081000000002</v>
      </c>
    </row>
    <row r="93" spans="1:68" ht="14.25" customHeight="1">
      <c r="A93" s="45">
        <v>86</v>
      </c>
      <c r="B93" s="45" t="s">
        <v>118</v>
      </c>
      <c r="C93" s="46">
        <v>414001</v>
      </c>
      <c r="D93" s="47" t="s">
        <v>209</v>
      </c>
      <c r="E93" s="47" t="s">
        <v>139</v>
      </c>
      <c r="F93" s="48">
        <v>103</v>
      </c>
      <c r="G93" s="48"/>
      <c r="H93" s="48"/>
      <c r="I93" s="48">
        <v>95</v>
      </c>
      <c r="J93" s="48">
        <v>8</v>
      </c>
      <c r="K93" s="48"/>
      <c r="L93" s="48"/>
      <c r="M93" s="48"/>
      <c r="N93" s="48">
        <v>20</v>
      </c>
      <c r="O93" s="48">
        <v>123</v>
      </c>
      <c r="P93" s="49">
        <v>1175.9209000000001</v>
      </c>
      <c r="Q93" s="49">
        <v>1019.5249</v>
      </c>
      <c r="R93" s="45">
        <v>442.84199999999998</v>
      </c>
      <c r="S93" s="49">
        <v>0</v>
      </c>
      <c r="T93" s="45">
        <v>0</v>
      </c>
      <c r="U93" s="45"/>
      <c r="V93" s="45"/>
      <c r="W93" s="45"/>
      <c r="X93" s="45"/>
      <c r="Y93" s="49">
        <v>0</v>
      </c>
      <c r="Z93" s="45">
        <v>0</v>
      </c>
      <c r="AA93" s="45"/>
      <c r="AB93" s="45"/>
      <c r="AC93" s="45"/>
      <c r="AD93" s="45"/>
      <c r="AE93" s="45">
        <v>266.77</v>
      </c>
      <c r="AF93" s="51">
        <v>137.26910000000001</v>
      </c>
      <c r="AG93" s="45"/>
      <c r="AH93" s="45">
        <v>60.466999999999999</v>
      </c>
      <c r="AI93" s="45"/>
      <c r="AJ93" s="45">
        <v>9.2249999999999996</v>
      </c>
      <c r="AK93" s="45">
        <v>102.95180000000001</v>
      </c>
      <c r="AL93" s="45"/>
      <c r="AM93" s="45"/>
      <c r="AN93" s="53" t="s">
        <v>209</v>
      </c>
      <c r="AO93" s="49">
        <v>155.88</v>
      </c>
      <c r="AP93" s="45">
        <v>98.88</v>
      </c>
      <c r="AQ93" s="45">
        <v>0</v>
      </c>
      <c r="AR93" s="54">
        <v>57</v>
      </c>
      <c r="AS93" s="45"/>
      <c r="AT93" s="49">
        <v>0.51600000000000001</v>
      </c>
      <c r="AU93" s="49">
        <v>0</v>
      </c>
      <c r="AV93" s="45"/>
      <c r="AW93" s="45"/>
      <c r="AX93" s="45"/>
      <c r="AY93" s="45"/>
      <c r="AZ93" s="45"/>
      <c r="BA93" s="62">
        <v>0.51600000000000001</v>
      </c>
      <c r="BB93" s="45"/>
      <c r="BC93" s="45"/>
      <c r="BD93" s="51"/>
      <c r="BE93" s="45"/>
      <c r="BF93" s="45"/>
      <c r="BG93" s="45"/>
      <c r="BH93" s="45"/>
      <c r="BI93" s="45">
        <v>180.97</v>
      </c>
      <c r="BJ93" s="45"/>
      <c r="BK93" s="45"/>
      <c r="BL93" s="52">
        <v>1356.8909000000001</v>
      </c>
      <c r="BM93" s="45"/>
      <c r="BN93" s="55"/>
      <c r="BO93" s="45">
        <v>1774.5</v>
      </c>
      <c r="BP93" s="45">
        <v>3131.3909000000003</v>
      </c>
    </row>
    <row r="94" spans="1:68" ht="14.25" customHeight="1">
      <c r="A94" s="45">
        <v>87</v>
      </c>
      <c r="B94" s="45" t="s">
        <v>118</v>
      </c>
      <c r="C94" s="46">
        <v>407001</v>
      </c>
      <c r="D94" s="47" t="s">
        <v>210</v>
      </c>
      <c r="E94" s="47" t="s">
        <v>130</v>
      </c>
      <c r="F94" s="48">
        <v>51</v>
      </c>
      <c r="G94" s="48">
        <v>9</v>
      </c>
      <c r="H94" s="48"/>
      <c r="I94" s="48">
        <v>15</v>
      </c>
      <c r="J94" s="48">
        <v>27</v>
      </c>
      <c r="K94" s="48"/>
      <c r="L94" s="48"/>
      <c r="M94" s="48"/>
      <c r="N94" s="48">
        <v>12</v>
      </c>
      <c r="O94" s="48">
        <v>63</v>
      </c>
      <c r="P94" s="49">
        <v>699.53159999999991</v>
      </c>
      <c r="Q94" s="49">
        <v>524.41559999999993</v>
      </c>
      <c r="R94" s="45">
        <v>179.40479999999999</v>
      </c>
      <c r="S94" s="49">
        <v>20.25</v>
      </c>
      <c r="T94" s="45">
        <v>20.25</v>
      </c>
      <c r="U94" s="45"/>
      <c r="V94" s="45"/>
      <c r="W94" s="45"/>
      <c r="X94" s="45"/>
      <c r="Y94" s="49">
        <v>77.885099999999994</v>
      </c>
      <c r="Z94" s="45">
        <v>2.9619</v>
      </c>
      <c r="AA94" s="45"/>
      <c r="AB94" s="45"/>
      <c r="AC94" s="45">
        <v>74.923199999999994</v>
      </c>
      <c r="AD94" s="45"/>
      <c r="AE94" s="45">
        <v>108.78</v>
      </c>
      <c r="AF94" s="51">
        <v>61.811199999999999</v>
      </c>
      <c r="AG94" s="45"/>
      <c r="AH94" s="45">
        <v>26.306999999999999</v>
      </c>
      <c r="AI94" s="45"/>
      <c r="AJ94" s="45">
        <v>3.6191</v>
      </c>
      <c r="AK94" s="45">
        <v>46.358400000000003</v>
      </c>
      <c r="AL94" s="45"/>
      <c r="AM94" s="45"/>
      <c r="AN94" s="53" t="s">
        <v>210</v>
      </c>
      <c r="AO94" s="49">
        <v>173.46</v>
      </c>
      <c r="AP94" s="45">
        <v>51.12</v>
      </c>
      <c r="AQ94" s="45">
        <v>32.340000000000003</v>
      </c>
      <c r="AR94" s="54">
        <v>81</v>
      </c>
      <c r="AS94" s="45">
        <v>9</v>
      </c>
      <c r="AT94" s="49">
        <v>1.6559999999999999</v>
      </c>
      <c r="AU94" s="49">
        <v>0</v>
      </c>
      <c r="AV94" s="45"/>
      <c r="AW94" s="45"/>
      <c r="AX94" s="45"/>
      <c r="AY94" s="45"/>
      <c r="AZ94" s="45"/>
      <c r="BA94" s="62">
        <v>1.6559999999999999</v>
      </c>
      <c r="BB94" s="45"/>
      <c r="BC94" s="45"/>
      <c r="BD94" s="51"/>
      <c r="BE94" s="45"/>
      <c r="BF94" s="45"/>
      <c r="BG94" s="45"/>
      <c r="BH94" s="45"/>
      <c r="BI94" s="45">
        <v>98</v>
      </c>
      <c r="BJ94" s="45"/>
      <c r="BK94" s="45"/>
      <c r="BL94" s="52">
        <v>797.53159999999991</v>
      </c>
      <c r="BM94" s="45"/>
      <c r="BN94" s="55"/>
      <c r="BO94" s="45"/>
      <c r="BP94" s="45">
        <v>797.53159999999991</v>
      </c>
    </row>
    <row r="95" spans="1:68" ht="14.25" customHeight="1">
      <c r="A95" s="45">
        <v>88</v>
      </c>
      <c r="B95" s="45" t="s">
        <v>118</v>
      </c>
      <c r="C95" s="46">
        <v>405001</v>
      </c>
      <c r="D95" s="47" t="s">
        <v>211</v>
      </c>
      <c r="E95" s="47" t="s">
        <v>132</v>
      </c>
      <c r="F95" s="48">
        <v>8</v>
      </c>
      <c r="G95" s="48">
        <v>7</v>
      </c>
      <c r="H95" s="48">
        <v>1</v>
      </c>
      <c r="I95" s="48"/>
      <c r="J95" s="48"/>
      <c r="K95" s="48"/>
      <c r="L95" s="48"/>
      <c r="M95" s="48"/>
      <c r="N95" s="48"/>
      <c r="O95" s="48">
        <v>8</v>
      </c>
      <c r="P95" s="49">
        <v>211.2371</v>
      </c>
      <c r="Q95" s="49">
        <v>93.589100000000002</v>
      </c>
      <c r="R95" s="45">
        <v>34.820399999999999</v>
      </c>
      <c r="S95" s="49">
        <v>18</v>
      </c>
      <c r="T95" s="45">
        <v>18</v>
      </c>
      <c r="U95" s="45"/>
      <c r="V95" s="45"/>
      <c r="W95" s="45"/>
      <c r="X95" s="45"/>
      <c r="Y95" s="49">
        <v>16.540900000000001</v>
      </c>
      <c r="Z95" s="45">
        <v>2.9016999999999999</v>
      </c>
      <c r="AA95" s="45"/>
      <c r="AB95" s="45"/>
      <c r="AC95" s="45">
        <v>13.639200000000001</v>
      </c>
      <c r="AD95" s="45"/>
      <c r="AE95" s="45">
        <v>0</v>
      </c>
      <c r="AF95" s="51">
        <v>11.097799999999999</v>
      </c>
      <c r="AG95" s="45"/>
      <c r="AH95" s="45">
        <v>4.4897</v>
      </c>
      <c r="AI95" s="45"/>
      <c r="AJ95" s="45">
        <v>0.31690000000000002</v>
      </c>
      <c r="AK95" s="45">
        <v>8.3233999999999995</v>
      </c>
      <c r="AL95" s="45"/>
      <c r="AM95" s="45"/>
      <c r="AN95" s="53" t="s">
        <v>211</v>
      </c>
      <c r="AO95" s="49">
        <v>57.647999999999996</v>
      </c>
      <c r="AP95" s="45">
        <v>9.6</v>
      </c>
      <c r="AQ95" s="45">
        <v>6.048</v>
      </c>
      <c r="AR95" s="54">
        <v>42</v>
      </c>
      <c r="AS95" s="45"/>
      <c r="AT95" s="49">
        <v>60</v>
      </c>
      <c r="AU95" s="49">
        <v>0</v>
      </c>
      <c r="AV95" s="45"/>
      <c r="AW95" s="45"/>
      <c r="AX95" s="45"/>
      <c r="AY95" s="45"/>
      <c r="AZ95" s="45"/>
      <c r="BA95" s="45"/>
      <c r="BB95" s="45"/>
      <c r="BC95" s="45"/>
      <c r="BD95" s="51"/>
      <c r="BE95" s="45"/>
      <c r="BF95" s="45"/>
      <c r="BG95" s="45"/>
      <c r="BH95" s="62">
        <v>60</v>
      </c>
      <c r="BI95" s="45"/>
      <c r="BJ95" s="45">
        <v>30</v>
      </c>
      <c r="BK95" s="45"/>
      <c r="BL95" s="52">
        <v>241.2371</v>
      </c>
      <c r="BM95" s="45"/>
      <c r="BN95" s="55"/>
      <c r="BO95" s="45"/>
      <c r="BP95" s="45">
        <v>241.2371</v>
      </c>
    </row>
    <row r="96" spans="1:68" ht="14.25" customHeight="1">
      <c r="A96" s="45">
        <v>89</v>
      </c>
      <c r="B96" s="45" t="s">
        <v>118</v>
      </c>
      <c r="C96" s="46">
        <v>501001</v>
      </c>
      <c r="D96" s="47" t="s">
        <v>212</v>
      </c>
      <c r="E96" s="47" t="s">
        <v>120</v>
      </c>
      <c r="F96" s="48">
        <v>103</v>
      </c>
      <c r="G96" s="48">
        <v>37</v>
      </c>
      <c r="H96" s="48">
        <v>4</v>
      </c>
      <c r="I96" s="48">
        <v>62</v>
      </c>
      <c r="J96" s="48"/>
      <c r="K96" s="48"/>
      <c r="L96" s="48"/>
      <c r="M96" s="48"/>
      <c r="N96" s="48">
        <v>77</v>
      </c>
      <c r="O96" s="48">
        <v>180</v>
      </c>
      <c r="P96" s="49">
        <v>1760.9323999999999</v>
      </c>
      <c r="Q96" s="49">
        <v>1375.5444</v>
      </c>
      <c r="R96" s="45">
        <v>477.54480000000001</v>
      </c>
      <c r="S96" s="49">
        <v>231.25</v>
      </c>
      <c r="T96" s="45">
        <v>92.25</v>
      </c>
      <c r="U96" s="45"/>
      <c r="V96" s="45"/>
      <c r="W96" s="45"/>
      <c r="X96" s="45">
        <v>139</v>
      </c>
      <c r="Y96" s="49">
        <v>180.97609999999997</v>
      </c>
      <c r="Z96" s="45">
        <v>17.7761</v>
      </c>
      <c r="AA96" s="45"/>
      <c r="AB96" s="45"/>
      <c r="AC96" s="45">
        <v>163.19999999999999</v>
      </c>
      <c r="AD96" s="45"/>
      <c r="AE96" s="45">
        <v>160.58000000000001</v>
      </c>
      <c r="AF96" s="51">
        <v>145.81610000000001</v>
      </c>
      <c r="AG96" s="45"/>
      <c r="AH96" s="45">
        <v>62.659399999999998</v>
      </c>
      <c r="AI96" s="45"/>
      <c r="AJ96" s="45">
        <v>7.3559000000000001</v>
      </c>
      <c r="AK96" s="45">
        <v>109.3621</v>
      </c>
      <c r="AL96" s="45"/>
      <c r="AM96" s="61"/>
      <c r="AN96" s="53" t="s">
        <v>212</v>
      </c>
      <c r="AO96" s="49">
        <v>354.07600000000002</v>
      </c>
      <c r="AP96" s="45">
        <v>108.72</v>
      </c>
      <c r="AQ96" s="45">
        <v>31.356000000000002</v>
      </c>
      <c r="AR96" s="54">
        <v>214</v>
      </c>
      <c r="AS96" s="45"/>
      <c r="AT96" s="49">
        <v>31.312000000000001</v>
      </c>
      <c r="AU96" s="49">
        <v>0</v>
      </c>
      <c r="AV96" s="45"/>
      <c r="AW96" s="45"/>
      <c r="AX96" s="45"/>
      <c r="AY96" s="45"/>
      <c r="AZ96" s="45"/>
      <c r="BA96" s="62">
        <v>3.3119999999999998</v>
      </c>
      <c r="BB96" s="45"/>
      <c r="BC96" s="45"/>
      <c r="BD96" s="51"/>
      <c r="BE96" s="45"/>
      <c r="BF96" s="45"/>
      <c r="BG96" s="45"/>
      <c r="BH96" s="45">
        <v>28</v>
      </c>
      <c r="BI96" s="45">
        <v>173</v>
      </c>
      <c r="BJ96" s="45"/>
      <c r="BK96" s="45"/>
      <c r="BL96" s="52">
        <v>1933.9323999999999</v>
      </c>
      <c r="BM96" s="45"/>
      <c r="BN96" s="55"/>
      <c r="BO96" s="45"/>
      <c r="BP96" s="45">
        <v>1933.9323999999999</v>
      </c>
    </row>
    <row r="97" spans="1:68" ht="14.25" customHeight="1">
      <c r="A97" s="45">
        <v>90</v>
      </c>
      <c r="B97" s="45" t="s">
        <v>118</v>
      </c>
      <c r="C97" s="46">
        <v>501003</v>
      </c>
      <c r="D97" s="47" t="s">
        <v>213</v>
      </c>
      <c r="E97" s="47" t="s">
        <v>130</v>
      </c>
      <c r="F97" s="48">
        <v>55</v>
      </c>
      <c r="G97" s="48">
        <v>7</v>
      </c>
      <c r="H97" s="48">
        <v>5</v>
      </c>
      <c r="I97" s="48">
        <v>29</v>
      </c>
      <c r="J97" s="48">
        <v>14</v>
      </c>
      <c r="K97" s="48"/>
      <c r="L97" s="48"/>
      <c r="M97" s="48"/>
      <c r="N97" s="48">
        <v>26</v>
      </c>
      <c r="O97" s="48">
        <v>81</v>
      </c>
      <c r="P97" s="49">
        <v>875.81050000000005</v>
      </c>
      <c r="Q97" s="49">
        <v>665.97050000000002</v>
      </c>
      <c r="R97" s="45">
        <v>232.86359999999999</v>
      </c>
      <c r="S97" s="49">
        <v>66.66</v>
      </c>
      <c r="T97" s="45">
        <v>27</v>
      </c>
      <c r="U97" s="61">
        <v>20.52</v>
      </c>
      <c r="V97" s="45"/>
      <c r="W97" s="45"/>
      <c r="X97" s="61">
        <v>19.14</v>
      </c>
      <c r="Y97" s="49">
        <v>90.975999999999999</v>
      </c>
      <c r="Z97" s="45">
        <v>4.6539999999999999</v>
      </c>
      <c r="AA97" s="45">
        <v>4.6920000000000002</v>
      </c>
      <c r="AB97" s="45"/>
      <c r="AC97" s="45">
        <v>81.63</v>
      </c>
      <c r="AD97" s="45"/>
      <c r="AE97" s="45">
        <v>111.37</v>
      </c>
      <c r="AF97" s="51">
        <v>73.202799999999996</v>
      </c>
      <c r="AG97" s="45"/>
      <c r="AH97" s="45">
        <v>31.7499</v>
      </c>
      <c r="AI97" s="45"/>
      <c r="AJ97" s="45">
        <v>4.2461000000000002</v>
      </c>
      <c r="AK97" s="45">
        <v>54.902099999999997</v>
      </c>
      <c r="AL97" s="45"/>
      <c r="AM97" s="61"/>
      <c r="AN97" s="53" t="s">
        <v>213</v>
      </c>
      <c r="AO97" s="49">
        <v>199.84</v>
      </c>
      <c r="AP97" s="45">
        <v>55.68</v>
      </c>
      <c r="AQ97" s="45">
        <v>8.16</v>
      </c>
      <c r="AR97" s="54">
        <v>136</v>
      </c>
      <c r="AS97" s="45"/>
      <c r="AT97" s="49">
        <v>10</v>
      </c>
      <c r="AU97" s="49">
        <v>0</v>
      </c>
      <c r="AV97" s="45"/>
      <c r="AW97" s="45"/>
      <c r="AX97" s="45"/>
      <c r="AY97" s="45"/>
      <c r="AZ97" s="45"/>
      <c r="BA97" s="45"/>
      <c r="BB97" s="45"/>
      <c r="BC97" s="45"/>
      <c r="BD97" s="51"/>
      <c r="BE97" s="45"/>
      <c r="BF97" s="45"/>
      <c r="BG97" s="45"/>
      <c r="BH97" s="45">
        <v>10</v>
      </c>
      <c r="BI97" s="45"/>
      <c r="BJ97" s="45"/>
      <c r="BK97" s="45"/>
      <c r="BL97" s="52">
        <v>875.81050000000005</v>
      </c>
      <c r="BM97" s="45"/>
      <c r="BN97" s="55"/>
      <c r="BO97" s="45"/>
      <c r="BP97" s="45">
        <v>875.81050000000005</v>
      </c>
    </row>
    <row r="98" spans="1:68" ht="14.25" customHeight="1">
      <c r="A98" s="45">
        <v>91</v>
      </c>
      <c r="B98" s="45" t="s">
        <v>118</v>
      </c>
      <c r="C98" s="46">
        <v>501002</v>
      </c>
      <c r="D98" s="47" t="s">
        <v>214</v>
      </c>
      <c r="E98" s="47" t="s">
        <v>130</v>
      </c>
      <c r="F98" s="48">
        <v>33</v>
      </c>
      <c r="G98" s="48">
        <v>5</v>
      </c>
      <c r="H98" s="48">
        <v>2</v>
      </c>
      <c r="I98" s="48">
        <v>26</v>
      </c>
      <c r="J98" s="48"/>
      <c r="K98" s="48"/>
      <c r="L98" s="48"/>
      <c r="M98" s="48"/>
      <c r="N98" s="48">
        <v>23</v>
      </c>
      <c r="O98" s="48">
        <v>56</v>
      </c>
      <c r="P98" s="49">
        <v>493.15069999999997</v>
      </c>
      <c r="Q98" s="49">
        <v>386.84269999999998</v>
      </c>
      <c r="R98" s="45">
        <v>149.21039999999999</v>
      </c>
      <c r="S98" s="49">
        <v>15.75</v>
      </c>
      <c r="T98" s="45">
        <v>15.75</v>
      </c>
      <c r="U98" s="45"/>
      <c r="V98" s="45"/>
      <c r="W98" s="45"/>
      <c r="X98" s="45"/>
      <c r="Y98" s="49">
        <v>52.283100000000005</v>
      </c>
      <c r="Z98" s="45">
        <v>2.9979</v>
      </c>
      <c r="AA98" s="45"/>
      <c r="AB98" s="45"/>
      <c r="AC98" s="45">
        <v>49.285200000000003</v>
      </c>
      <c r="AD98" s="45"/>
      <c r="AE98" s="45">
        <v>67.34</v>
      </c>
      <c r="AF98" s="51">
        <v>45.5334</v>
      </c>
      <c r="AG98" s="45"/>
      <c r="AH98" s="45">
        <v>19.917999999999999</v>
      </c>
      <c r="AI98" s="45"/>
      <c r="AJ98" s="45">
        <v>2.6577999999999999</v>
      </c>
      <c r="AK98" s="45">
        <v>34.15</v>
      </c>
      <c r="AL98" s="45"/>
      <c r="AM98" s="45"/>
      <c r="AN98" s="53" t="s">
        <v>214</v>
      </c>
      <c r="AO98" s="49">
        <v>101.34</v>
      </c>
      <c r="AP98" s="45">
        <v>33.36</v>
      </c>
      <c r="AQ98" s="45">
        <v>4.9800000000000004</v>
      </c>
      <c r="AR98" s="54">
        <v>63</v>
      </c>
      <c r="AS98" s="45"/>
      <c r="AT98" s="49">
        <v>4.968</v>
      </c>
      <c r="AU98" s="49">
        <v>0</v>
      </c>
      <c r="AV98" s="45"/>
      <c r="AW98" s="45"/>
      <c r="AX98" s="45"/>
      <c r="AY98" s="45"/>
      <c r="AZ98" s="45"/>
      <c r="BA98" s="62">
        <v>4.968</v>
      </c>
      <c r="BB98" s="45"/>
      <c r="BC98" s="45"/>
      <c r="BD98" s="51"/>
      <c r="BE98" s="45"/>
      <c r="BF98" s="45"/>
      <c r="BG98" s="45"/>
      <c r="BH98" s="45"/>
      <c r="BI98" s="45">
        <v>45</v>
      </c>
      <c r="BJ98" s="45"/>
      <c r="BK98" s="45"/>
      <c r="BL98" s="52">
        <v>538.15069999999992</v>
      </c>
      <c r="BM98" s="45"/>
      <c r="BN98" s="55"/>
      <c r="BO98" s="45"/>
      <c r="BP98" s="45">
        <v>538.15069999999992</v>
      </c>
    </row>
    <row r="99" spans="1:68" ht="14.25" customHeight="1">
      <c r="A99" s="45">
        <v>92</v>
      </c>
      <c r="B99" s="45" t="s">
        <v>118</v>
      </c>
      <c r="C99" s="46">
        <v>501005</v>
      </c>
      <c r="D99" s="47" t="s">
        <v>215</v>
      </c>
      <c r="E99" s="47" t="s">
        <v>130</v>
      </c>
      <c r="F99" s="48">
        <v>14</v>
      </c>
      <c r="G99" s="48">
        <v>14</v>
      </c>
      <c r="H99" s="48"/>
      <c r="I99" s="48"/>
      <c r="J99" s="48"/>
      <c r="K99" s="48"/>
      <c r="L99" s="48"/>
      <c r="M99" s="48"/>
      <c r="N99" s="48">
        <v>8</v>
      </c>
      <c r="O99" s="48">
        <v>22</v>
      </c>
      <c r="P99" s="49">
        <v>255.92140000000001</v>
      </c>
      <c r="Q99" s="49">
        <v>166.45340000000002</v>
      </c>
      <c r="R99" s="45">
        <v>62.015999999999998</v>
      </c>
      <c r="S99" s="49">
        <v>31.5</v>
      </c>
      <c r="T99" s="45">
        <v>31.5</v>
      </c>
      <c r="U99" s="45"/>
      <c r="V99" s="45"/>
      <c r="W99" s="45"/>
      <c r="X99" s="45"/>
      <c r="Y99" s="49">
        <v>29.830400000000001</v>
      </c>
      <c r="Z99" s="45">
        <v>5.1680000000000001</v>
      </c>
      <c r="AA99" s="45"/>
      <c r="AB99" s="45"/>
      <c r="AC99" s="45">
        <v>24.662400000000002</v>
      </c>
      <c r="AD99" s="45"/>
      <c r="AE99" s="45">
        <v>0</v>
      </c>
      <c r="AF99" s="51">
        <v>19.735399999999998</v>
      </c>
      <c r="AG99" s="45"/>
      <c r="AH99" s="45">
        <v>8.0089000000000006</v>
      </c>
      <c r="AI99" s="45"/>
      <c r="AJ99" s="45">
        <v>0.56110000000000004</v>
      </c>
      <c r="AK99" s="45">
        <v>14.801600000000001</v>
      </c>
      <c r="AL99" s="45"/>
      <c r="AM99" s="45"/>
      <c r="AN99" s="53" t="s">
        <v>215</v>
      </c>
      <c r="AO99" s="49">
        <v>89.468000000000004</v>
      </c>
      <c r="AP99" s="45">
        <v>16.8</v>
      </c>
      <c r="AQ99" s="45">
        <v>10.667999999999999</v>
      </c>
      <c r="AR99" s="54">
        <v>62</v>
      </c>
      <c r="AS99" s="45"/>
      <c r="AT99" s="49">
        <v>0</v>
      </c>
      <c r="AU99" s="49">
        <v>0</v>
      </c>
      <c r="AV99" s="45"/>
      <c r="AW99" s="45"/>
      <c r="AX99" s="45"/>
      <c r="AY99" s="45"/>
      <c r="AZ99" s="45"/>
      <c r="BA99" s="45"/>
      <c r="BB99" s="45"/>
      <c r="BC99" s="45"/>
      <c r="BD99" s="51"/>
      <c r="BE99" s="45"/>
      <c r="BF99" s="45"/>
      <c r="BG99" s="45"/>
      <c r="BH99" s="45"/>
      <c r="BI99" s="45"/>
      <c r="BJ99" s="45"/>
      <c r="BK99" s="45"/>
      <c r="BL99" s="52">
        <v>255.92140000000001</v>
      </c>
      <c r="BM99" s="45"/>
      <c r="BN99" s="55"/>
      <c r="BO99" s="45"/>
      <c r="BP99" s="45">
        <v>255.92140000000001</v>
      </c>
    </row>
    <row r="100" spans="1:68" ht="14.25" customHeight="1">
      <c r="A100" s="45">
        <v>93</v>
      </c>
      <c r="B100" s="45" t="s">
        <v>118</v>
      </c>
      <c r="C100" s="46">
        <v>501006</v>
      </c>
      <c r="D100" s="47" t="s">
        <v>216</v>
      </c>
      <c r="E100" s="47" t="s">
        <v>139</v>
      </c>
      <c r="F100" s="48">
        <v>18</v>
      </c>
      <c r="G100" s="48">
        <v>3</v>
      </c>
      <c r="H100" s="48"/>
      <c r="I100" s="48">
        <v>15</v>
      </c>
      <c r="J100" s="48"/>
      <c r="K100" s="48"/>
      <c r="L100" s="48"/>
      <c r="M100" s="48"/>
      <c r="N100" s="48"/>
      <c r="O100" s="48">
        <v>18</v>
      </c>
      <c r="P100" s="49">
        <v>280.45579999999995</v>
      </c>
      <c r="Q100" s="49">
        <v>207.29579999999999</v>
      </c>
      <c r="R100" s="45">
        <v>79.112399999999994</v>
      </c>
      <c r="S100" s="49">
        <v>6.75</v>
      </c>
      <c r="T100" s="45">
        <v>6.75</v>
      </c>
      <c r="U100" s="45"/>
      <c r="V100" s="45"/>
      <c r="W100" s="45"/>
      <c r="X100" s="45"/>
      <c r="Y100" s="49">
        <v>27.7928</v>
      </c>
      <c r="Z100" s="45">
        <v>1.0172000000000001</v>
      </c>
      <c r="AA100" s="45"/>
      <c r="AB100" s="45"/>
      <c r="AC100" s="45">
        <v>26.775600000000001</v>
      </c>
      <c r="AD100" s="45"/>
      <c r="AE100" s="45">
        <v>38.85</v>
      </c>
      <c r="AF100" s="51">
        <v>24.4008</v>
      </c>
      <c r="AG100" s="45"/>
      <c r="AH100" s="45">
        <v>10.6006</v>
      </c>
      <c r="AI100" s="45"/>
      <c r="AJ100" s="45">
        <v>1.4885999999999999</v>
      </c>
      <c r="AK100" s="45">
        <v>18.300599999999999</v>
      </c>
      <c r="AL100" s="45"/>
      <c r="AM100" s="45"/>
      <c r="AN100" s="53" t="s">
        <v>216</v>
      </c>
      <c r="AO100" s="49">
        <v>73.16</v>
      </c>
      <c r="AP100" s="45">
        <v>18</v>
      </c>
      <c r="AQ100" s="45">
        <v>2.16</v>
      </c>
      <c r="AR100" s="54">
        <v>50</v>
      </c>
      <c r="AS100" s="45">
        <v>3</v>
      </c>
      <c r="AT100" s="49">
        <v>0</v>
      </c>
      <c r="AU100" s="49">
        <v>0</v>
      </c>
      <c r="AV100" s="45"/>
      <c r="AW100" s="45"/>
      <c r="AX100" s="45"/>
      <c r="AY100" s="45"/>
      <c r="AZ100" s="45"/>
      <c r="BA100" s="45"/>
      <c r="BB100" s="45"/>
      <c r="BC100" s="45"/>
      <c r="BD100" s="51"/>
      <c r="BE100" s="45"/>
      <c r="BF100" s="45"/>
      <c r="BG100" s="45"/>
      <c r="BH100" s="45"/>
      <c r="BI100" s="45">
        <v>50</v>
      </c>
      <c r="BJ100" s="45"/>
      <c r="BK100" s="45"/>
      <c r="BL100" s="52">
        <v>330.45579999999995</v>
      </c>
      <c r="BM100" s="45"/>
      <c r="BN100" s="55"/>
      <c r="BO100" s="45"/>
      <c r="BP100" s="45">
        <v>330.45579999999995</v>
      </c>
    </row>
    <row r="101" spans="1:68" ht="14.25" customHeight="1">
      <c r="A101" s="45">
        <v>94</v>
      </c>
      <c r="B101" s="45" t="s">
        <v>118</v>
      </c>
      <c r="C101" s="46">
        <v>504001</v>
      </c>
      <c r="D101" s="47" t="s">
        <v>217</v>
      </c>
      <c r="E101" s="47" t="s">
        <v>120</v>
      </c>
      <c r="F101" s="48">
        <v>15</v>
      </c>
      <c r="G101" s="48">
        <v>10</v>
      </c>
      <c r="H101" s="48"/>
      <c r="I101" s="48">
        <v>5</v>
      </c>
      <c r="J101" s="48"/>
      <c r="K101" s="48"/>
      <c r="L101" s="48"/>
      <c r="M101" s="48"/>
      <c r="N101" s="48"/>
      <c r="O101" s="48">
        <v>15</v>
      </c>
      <c r="P101" s="49">
        <v>291.75890000000004</v>
      </c>
      <c r="Q101" s="49">
        <v>174.17090000000002</v>
      </c>
      <c r="R101" s="45">
        <v>64.484399999999994</v>
      </c>
      <c r="S101" s="49">
        <v>22.5</v>
      </c>
      <c r="T101" s="45">
        <v>22.5</v>
      </c>
      <c r="U101" s="45"/>
      <c r="V101" s="45"/>
      <c r="W101" s="45"/>
      <c r="X101" s="45"/>
      <c r="Y101" s="49">
        <v>28.860700000000001</v>
      </c>
      <c r="Z101" s="45">
        <v>3.8431000000000002</v>
      </c>
      <c r="AA101" s="45"/>
      <c r="AB101" s="45"/>
      <c r="AC101" s="45">
        <v>25.017600000000002</v>
      </c>
      <c r="AD101" s="45"/>
      <c r="AE101" s="45">
        <v>12.95</v>
      </c>
      <c r="AF101" s="51">
        <v>20.607199999999999</v>
      </c>
      <c r="AG101" s="45"/>
      <c r="AH101" s="45">
        <v>8.4944000000000006</v>
      </c>
      <c r="AI101" s="45"/>
      <c r="AJ101" s="45">
        <v>0.81879999999999997</v>
      </c>
      <c r="AK101" s="45">
        <v>15.455399999999999</v>
      </c>
      <c r="AL101" s="45"/>
      <c r="AM101" s="45"/>
      <c r="AN101" s="53" t="s">
        <v>217</v>
      </c>
      <c r="AO101" s="49">
        <v>117.58799999999999</v>
      </c>
      <c r="AP101" s="45">
        <v>16.8</v>
      </c>
      <c r="AQ101" s="45">
        <v>7.7880000000000003</v>
      </c>
      <c r="AR101" s="54">
        <v>93</v>
      </c>
      <c r="AS101" s="45"/>
      <c r="AT101" s="49">
        <v>0</v>
      </c>
      <c r="AU101" s="49">
        <v>0</v>
      </c>
      <c r="AV101" s="45"/>
      <c r="AW101" s="45"/>
      <c r="AX101" s="45"/>
      <c r="AY101" s="45"/>
      <c r="AZ101" s="45"/>
      <c r="BA101" s="45"/>
      <c r="BB101" s="45"/>
      <c r="BC101" s="45"/>
      <c r="BD101" s="51"/>
      <c r="BE101" s="45"/>
      <c r="BF101" s="45"/>
      <c r="BG101" s="45"/>
      <c r="BH101" s="45"/>
      <c r="BI101" s="45">
        <v>985</v>
      </c>
      <c r="BJ101" s="45"/>
      <c r="BK101" s="45"/>
      <c r="BL101" s="52">
        <v>1276.7589</v>
      </c>
      <c r="BM101" s="45"/>
      <c r="BN101" s="55"/>
      <c r="BO101" s="45"/>
      <c r="BP101" s="45">
        <v>1276.7589</v>
      </c>
    </row>
    <row r="102" spans="1:68" ht="14.25" customHeight="1">
      <c r="A102" s="45">
        <v>95</v>
      </c>
      <c r="B102" s="45" t="s">
        <v>118</v>
      </c>
      <c r="C102" s="46">
        <v>503001</v>
      </c>
      <c r="D102" s="47" t="s">
        <v>218</v>
      </c>
      <c r="E102" s="47" t="s">
        <v>120</v>
      </c>
      <c r="F102" s="48">
        <v>42</v>
      </c>
      <c r="G102" s="48">
        <v>17</v>
      </c>
      <c r="H102" s="48"/>
      <c r="I102" s="48">
        <v>14</v>
      </c>
      <c r="J102" s="48">
        <v>11</v>
      </c>
      <c r="K102" s="48"/>
      <c r="L102" s="48"/>
      <c r="M102" s="48"/>
      <c r="N102" s="48">
        <v>58</v>
      </c>
      <c r="O102" s="48">
        <v>100</v>
      </c>
      <c r="P102" s="49">
        <v>1021.0208999999999</v>
      </c>
      <c r="Q102" s="49">
        <v>557.47489999999993</v>
      </c>
      <c r="R102" s="45">
        <v>185.8158</v>
      </c>
      <c r="S102" s="49">
        <v>100.455</v>
      </c>
      <c r="T102" s="45">
        <v>38.25</v>
      </c>
      <c r="U102" s="61">
        <v>12.023999999999999</v>
      </c>
      <c r="V102" s="45"/>
      <c r="W102" s="45"/>
      <c r="X102" s="45">
        <v>50.180999999999997</v>
      </c>
      <c r="Y102" s="49">
        <v>77.040400000000005</v>
      </c>
      <c r="Z102" s="45">
        <v>7.6227999999999998</v>
      </c>
      <c r="AA102" s="45">
        <v>3.06</v>
      </c>
      <c r="AB102" s="45"/>
      <c r="AC102" s="45">
        <v>66.357600000000005</v>
      </c>
      <c r="AD102" s="45"/>
      <c r="AE102" s="45">
        <v>64.75</v>
      </c>
      <c r="AF102" s="51">
        <v>58.047400000000003</v>
      </c>
      <c r="AG102" s="45"/>
      <c r="AH102" s="45">
        <v>24.984300000000001</v>
      </c>
      <c r="AI102" s="45"/>
      <c r="AJ102" s="45">
        <v>2.8464999999999998</v>
      </c>
      <c r="AK102" s="45">
        <v>43.535499999999999</v>
      </c>
      <c r="AL102" s="45"/>
      <c r="AM102" s="45"/>
      <c r="AN102" s="53" t="s">
        <v>218</v>
      </c>
      <c r="AO102" s="49">
        <v>449.23599999999999</v>
      </c>
      <c r="AP102" s="45">
        <v>44.4</v>
      </c>
      <c r="AQ102" s="45">
        <v>13.836</v>
      </c>
      <c r="AR102" s="54">
        <v>316</v>
      </c>
      <c r="AS102" s="45">
        <v>75</v>
      </c>
      <c r="AT102" s="49">
        <v>14.31</v>
      </c>
      <c r="AU102" s="49">
        <v>0</v>
      </c>
      <c r="AV102" s="45"/>
      <c r="AW102" s="45"/>
      <c r="AX102" s="45"/>
      <c r="AY102" s="45"/>
      <c r="AZ102" s="45"/>
      <c r="BA102" s="62">
        <v>14.31</v>
      </c>
      <c r="BB102" s="45"/>
      <c r="BC102" s="45"/>
      <c r="BD102" s="51"/>
      <c r="BE102" s="45"/>
      <c r="BF102" s="45"/>
      <c r="BG102" s="45"/>
      <c r="BH102" s="45"/>
      <c r="BI102" s="45">
        <v>309</v>
      </c>
      <c r="BJ102" s="45">
        <v>400</v>
      </c>
      <c r="BK102" s="45"/>
      <c r="BL102" s="52">
        <v>1730.0209</v>
      </c>
      <c r="BM102" s="45"/>
      <c r="BN102" s="55"/>
      <c r="BO102" s="45"/>
      <c r="BP102" s="45">
        <v>1730.0209</v>
      </c>
    </row>
    <row r="103" spans="1:68" ht="14.25" customHeight="1">
      <c r="A103" s="45">
        <v>96</v>
      </c>
      <c r="B103" s="45" t="s">
        <v>118</v>
      </c>
      <c r="C103" s="46">
        <v>503006</v>
      </c>
      <c r="D103" s="47" t="s">
        <v>219</v>
      </c>
      <c r="E103" s="47" t="s">
        <v>139</v>
      </c>
      <c r="F103" s="48">
        <v>27</v>
      </c>
      <c r="G103" s="48"/>
      <c r="H103" s="48"/>
      <c r="I103" s="48">
        <v>27</v>
      </c>
      <c r="J103" s="48"/>
      <c r="K103" s="48"/>
      <c r="L103" s="48"/>
      <c r="M103" s="48"/>
      <c r="N103" s="48"/>
      <c r="O103" s="48">
        <v>27</v>
      </c>
      <c r="P103" s="49">
        <v>324.25049999999999</v>
      </c>
      <c r="Q103" s="49">
        <v>298.33049999999997</v>
      </c>
      <c r="R103" s="45">
        <v>110.4504</v>
      </c>
      <c r="S103" s="49">
        <v>0</v>
      </c>
      <c r="T103" s="45">
        <v>0</v>
      </c>
      <c r="U103" s="45"/>
      <c r="V103" s="45"/>
      <c r="W103" s="45"/>
      <c r="X103" s="45"/>
      <c r="Y103" s="49">
        <v>38.880000000000003</v>
      </c>
      <c r="Z103" s="45">
        <v>0</v>
      </c>
      <c r="AA103" s="45"/>
      <c r="AB103" s="45"/>
      <c r="AC103" s="45">
        <v>38.880000000000003</v>
      </c>
      <c r="AD103" s="45"/>
      <c r="AE103" s="45">
        <v>69.930000000000007</v>
      </c>
      <c r="AF103" s="51">
        <v>35.081699999999998</v>
      </c>
      <c r="AG103" s="45"/>
      <c r="AH103" s="45">
        <v>15.3323</v>
      </c>
      <c r="AI103" s="45"/>
      <c r="AJ103" s="45">
        <v>2.3449</v>
      </c>
      <c r="AK103" s="45">
        <v>26.311199999999999</v>
      </c>
      <c r="AL103" s="45"/>
      <c r="AM103" s="45"/>
      <c r="AN103" s="53" t="s">
        <v>219</v>
      </c>
      <c r="AO103" s="49">
        <v>25.919999999999998</v>
      </c>
      <c r="AP103" s="45">
        <v>25.919999999999998</v>
      </c>
      <c r="AQ103" s="45">
        <v>0</v>
      </c>
      <c r="AR103" s="54"/>
      <c r="AS103" s="45"/>
      <c r="AT103" s="49">
        <v>0</v>
      </c>
      <c r="AU103" s="49">
        <v>0</v>
      </c>
      <c r="AV103" s="45"/>
      <c r="AW103" s="45"/>
      <c r="AX103" s="45"/>
      <c r="AY103" s="45"/>
      <c r="AZ103" s="45"/>
      <c r="BA103" s="45"/>
      <c r="BB103" s="45"/>
      <c r="BC103" s="45"/>
      <c r="BD103" s="51"/>
      <c r="BE103" s="45"/>
      <c r="BF103" s="45"/>
      <c r="BG103" s="45"/>
      <c r="BH103" s="45"/>
      <c r="BI103" s="45">
        <v>39</v>
      </c>
      <c r="BJ103" s="45"/>
      <c r="BK103" s="45"/>
      <c r="BL103" s="52">
        <v>363.25049999999999</v>
      </c>
      <c r="BM103" s="45"/>
      <c r="BN103" s="55"/>
      <c r="BO103" s="45">
        <v>55.5</v>
      </c>
      <c r="BP103" s="45">
        <v>418.75049999999999</v>
      </c>
    </row>
    <row r="104" spans="1:68" ht="14.25" customHeight="1">
      <c r="A104" s="45">
        <v>97</v>
      </c>
      <c r="B104" s="45" t="s">
        <v>118</v>
      </c>
      <c r="C104" s="46">
        <v>503007</v>
      </c>
      <c r="D104" s="63" t="s">
        <v>220</v>
      </c>
      <c r="E104" s="63" t="s">
        <v>139</v>
      </c>
      <c r="F104" s="48">
        <v>17</v>
      </c>
      <c r="G104" s="48"/>
      <c r="H104" s="48"/>
      <c r="I104" s="48">
        <v>17</v>
      </c>
      <c r="J104" s="48"/>
      <c r="K104" s="48"/>
      <c r="L104" s="48"/>
      <c r="M104" s="48"/>
      <c r="N104" s="48"/>
      <c r="O104" s="48">
        <v>17</v>
      </c>
      <c r="P104" s="49">
        <v>312.55439999999999</v>
      </c>
      <c r="Q104" s="49">
        <v>216.23439999999999</v>
      </c>
      <c r="R104" s="45">
        <v>76.556399999999996</v>
      </c>
      <c r="S104" s="49">
        <v>15.263999999999999</v>
      </c>
      <c r="T104" s="45">
        <v>0</v>
      </c>
      <c r="U104" s="61">
        <v>15.263999999999999</v>
      </c>
      <c r="V104" s="45"/>
      <c r="W104" s="45"/>
      <c r="X104" s="45"/>
      <c r="Y104" s="49">
        <v>27.948</v>
      </c>
      <c r="Z104" s="45">
        <v>0</v>
      </c>
      <c r="AA104" s="45">
        <v>3.468</v>
      </c>
      <c r="AB104" s="45"/>
      <c r="AC104" s="45">
        <v>24.48</v>
      </c>
      <c r="AD104" s="45"/>
      <c r="AE104" s="45">
        <v>44.03</v>
      </c>
      <c r="AF104" s="51">
        <v>23.210599999999999</v>
      </c>
      <c r="AG104" s="45"/>
      <c r="AH104" s="45">
        <v>10.2498</v>
      </c>
      <c r="AI104" s="45"/>
      <c r="AJ104" s="45">
        <v>1.5676000000000001</v>
      </c>
      <c r="AK104" s="45">
        <v>17.408000000000001</v>
      </c>
      <c r="AL104" s="45"/>
      <c r="AM104" s="45"/>
      <c r="AN104" s="64" t="s">
        <v>220</v>
      </c>
      <c r="AO104" s="49">
        <v>96.32</v>
      </c>
      <c r="AP104" s="45">
        <v>16.32</v>
      </c>
      <c r="AQ104" s="45">
        <v>0</v>
      </c>
      <c r="AR104" s="54">
        <v>80</v>
      </c>
      <c r="AS104" s="45"/>
      <c r="AT104" s="49">
        <v>0</v>
      </c>
      <c r="AU104" s="49">
        <v>0</v>
      </c>
      <c r="AV104" s="45"/>
      <c r="AW104" s="45"/>
      <c r="AX104" s="45"/>
      <c r="AY104" s="45"/>
      <c r="AZ104" s="45"/>
      <c r="BA104" s="45"/>
      <c r="BB104" s="45"/>
      <c r="BC104" s="45"/>
      <c r="BD104" s="51"/>
      <c r="BE104" s="45"/>
      <c r="BF104" s="45"/>
      <c r="BG104" s="45"/>
      <c r="BH104" s="45"/>
      <c r="BI104" s="45"/>
      <c r="BJ104" s="45"/>
      <c r="BK104" s="45"/>
      <c r="BL104" s="52">
        <v>312.55439999999999</v>
      </c>
      <c r="BM104" s="45"/>
      <c r="BN104" s="55"/>
      <c r="BO104" s="45"/>
      <c r="BP104" s="45">
        <v>312.55439999999999</v>
      </c>
    </row>
    <row r="105" spans="1:68" ht="14.25" customHeight="1">
      <c r="A105" s="45">
        <v>98</v>
      </c>
      <c r="B105" s="45" t="s">
        <v>118</v>
      </c>
      <c r="C105" s="46">
        <v>503008</v>
      </c>
      <c r="D105" s="63" t="s">
        <v>221</v>
      </c>
      <c r="E105" s="63" t="s">
        <v>139</v>
      </c>
      <c r="F105" s="48">
        <v>12</v>
      </c>
      <c r="G105" s="48"/>
      <c r="H105" s="48"/>
      <c r="I105" s="48">
        <v>8</v>
      </c>
      <c r="J105" s="48">
        <v>4</v>
      </c>
      <c r="K105" s="48"/>
      <c r="L105" s="48"/>
      <c r="M105" s="48"/>
      <c r="N105" s="48"/>
      <c r="O105" s="48">
        <v>12</v>
      </c>
      <c r="P105" s="49">
        <v>168.34559999999999</v>
      </c>
      <c r="Q105" s="49">
        <v>129.82559999999998</v>
      </c>
      <c r="R105" s="45">
        <v>47.082000000000001</v>
      </c>
      <c r="S105" s="49">
        <v>0</v>
      </c>
      <c r="T105" s="45">
        <v>0</v>
      </c>
      <c r="U105" s="45"/>
      <c r="V105" s="45"/>
      <c r="W105" s="45"/>
      <c r="X105" s="45"/>
      <c r="Y105" s="49">
        <v>17.28</v>
      </c>
      <c r="Z105" s="45">
        <v>0</v>
      </c>
      <c r="AA105" s="45"/>
      <c r="AB105" s="45"/>
      <c r="AC105" s="45">
        <v>17.28</v>
      </c>
      <c r="AD105" s="45"/>
      <c r="AE105" s="45">
        <v>31.08</v>
      </c>
      <c r="AF105" s="51">
        <v>15.2707</v>
      </c>
      <c r="AG105" s="45"/>
      <c r="AH105" s="45">
        <v>6.6437999999999997</v>
      </c>
      <c r="AI105" s="45"/>
      <c r="AJ105" s="45">
        <v>1.0161</v>
      </c>
      <c r="AK105" s="45">
        <v>11.452999999999999</v>
      </c>
      <c r="AL105" s="45"/>
      <c r="AM105" s="45"/>
      <c r="AN105" s="64" t="s">
        <v>221</v>
      </c>
      <c r="AO105" s="49">
        <v>38.519999999999996</v>
      </c>
      <c r="AP105" s="45">
        <v>11.52</v>
      </c>
      <c r="AQ105" s="45">
        <v>0</v>
      </c>
      <c r="AR105" s="54">
        <v>27</v>
      </c>
      <c r="AS105" s="45"/>
      <c r="AT105" s="49">
        <v>0</v>
      </c>
      <c r="AU105" s="49">
        <v>0</v>
      </c>
      <c r="AV105" s="45"/>
      <c r="AW105" s="45"/>
      <c r="AX105" s="45"/>
      <c r="AY105" s="45"/>
      <c r="AZ105" s="45"/>
      <c r="BA105" s="45"/>
      <c r="BB105" s="45"/>
      <c r="BC105" s="45"/>
      <c r="BD105" s="51"/>
      <c r="BE105" s="45"/>
      <c r="BF105" s="45"/>
      <c r="BG105" s="45"/>
      <c r="BH105" s="45"/>
      <c r="BI105" s="45"/>
      <c r="BJ105" s="45"/>
      <c r="BK105" s="45"/>
      <c r="BL105" s="52">
        <v>168.34559999999999</v>
      </c>
      <c r="BM105" s="45"/>
      <c r="BN105" s="55"/>
      <c r="BO105" s="45"/>
      <c r="BP105" s="45">
        <v>168.34559999999999</v>
      </c>
    </row>
    <row r="106" spans="1:68" ht="14.25" customHeight="1">
      <c r="A106" s="45">
        <v>99</v>
      </c>
      <c r="B106" s="45" t="s">
        <v>118</v>
      </c>
      <c r="C106" s="46">
        <v>503003</v>
      </c>
      <c r="D106" s="47" t="s">
        <v>222</v>
      </c>
      <c r="E106" s="47" t="s">
        <v>139</v>
      </c>
      <c r="F106" s="48">
        <v>80</v>
      </c>
      <c r="G106" s="48"/>
      <c r="H106" s="48"/>
      <c r="I106" s="48">
        <v>80</v>
      </c>
      <c r="J106" s="48"/>
      <c r="K106" s="48"/>
      <c r="L106" s="48">
        <v>22</v>
      </c>
      <c r="M106" s="48"/>
      <c r="N106" s="48">
        <v>139</v>
      </c>
      <c r="O106" s="48">
        <v>241</v>
      </c>
      <c r="P106" s="49">
        <v>1106.6763000000001</v>
      </c>
      <c r="Q106" s="49">
        <v>962.81229999999994</v>
      </c>
      <c r="R106" s="45">
        <v>371.53919999999999</v>
      </c>
      <c r="S106" s="49">
        <v>67.751999999999995</v>
      </c>
      <c r="T106" s="45">
        <v>0</v>
      </c>
      <c r="U106" s="61">
        <v>67.751999999999995</v>
      </c>
      <c r="V106" s="45"/>
      <c r="W106" s="45"/>
      <c r="X106" s="45"/>
      <c r="Y106" s="49">
        <v>13.26</v>
      </c>
      <c r="Z106" s="45">
        <v>0</v>
      </c>
      <c r="AA106" s="45">
        <v>13.26</v>
      </c>
      <c r="AB106" s="45"/>
      <c r="AC106" s="45"/>
      <c r="AD106" s="45"/>
      <c r="AE106" s="45">
        <v>207.2</v>
      </c>
      <c r="AF106" s="51">
        <v>126.9132</v>
      </c>
      <c r="AG106" s="61">
        <v>11.359</v>
      </c>
      <c r="AH106" s="45">
        <v>60.509099999999997</v>
      </c>
      <c r="AI106" s="45"/>
      <c r="AJ106" s="45">
        <v>9.0949000000000009</v>
      </c>
      <c r="AK106" s="45">
        <v>95.184899999999999</v>
      </c>
      <c r="AL106" s="45"/>
      <c r="AM106" s="45"/>
      <c r="AN106" s="53" t="s">
        <v>222</v>
      </c>
      <c r="AO106" s="49">
        <v>99.8</v>
      </c>
      <c r="AP106" s="45">
        <v>76.8</v>
      </c>
      <c r="AQ106" s="45">
        <v>0</v>
      </c>
      <c r="AR106" s="54">
        <v>23</v>
      </c>
      <c r="AS106" s="45"/>
      <c r="AT106" s="49">
        <v>44.064</v>
      </c>
      <c r="AU106" s="49">
        <v>34.271999999999998</v>
      </c>
      <c r="AV106" s="62">
        <v>34.271999999999998</v>
      </c>
      <c r="AW106" s="62"/>
      <c r="AX106" s="45"/>
      <c r="AY106" s="45"/>
      <c r="AZ106" s="45"/>
      <c r="BA106" s="62">
        <v>9.7919999999999998</v>
      </c>
      <c r="BB106" s="45"/>
      <c r="BC106" s="45"/>
      <c r="BD106" s="51"/>
      <c r="BE106" s="45"/>
      <c r="BF106" s="45"/>
      <c r="BG106" s="45"/>
      <c r="BH106" s="45"/>
      <c r="BI106" s="45"/>
      <c r="BJ106" s="45"/>
      <c r="BK106" s="45"/>
      <c r="BL106" s="52">
        <v>1106.6763000000001</v>
      </c>
      <c r="BM106" s="45"/>
      <c r="BN106" s="55"/>
      <c r="BO106" s="45"/>
      <c r="BP106" s="45">
        <v>1106.6763000000001</v>
      </c>
    </row>
    <row r="107" spans="1:68" ht="14.25" customHeight="1">
      <c r="A107" s="45">
        <v>100</v>
      </c>
      <c r="B107" s="45" t="s">
        <v>118</v>
      </c>
      <c r="C107" s="46">
        <v>503002</v>
      </c>
      <c r="D107" s="47" t="s">
        <v>223</v>
      </c>
      <c r="E107" s="47" t="s">
        <v>139</v>
      </c>
      <c r="F107" s="48">
        <v>70</v>
      </c>
      <c r="G107" s="48"/>
      <c r="H107" s="48"/>
      <c r="I107" s="48">
        <v>70</v>
      </c>
      <c r="J107" s="48"/>
      <c r="K107" s="48"/>
      <c r="L107" s="48">
        <v>66</v>
      </c>
      <c r="M107" s="48"/>
      <c r="N107" s="48">
        <v>350</v>
      </c>
      <c r="O107" s="48">
        <v>486</v>
      </c>
      <c r="P107" s="49">
        <v>1214.1293000000001</v>
      </c>
      <c r="Q107" s="49">
        <v>994.88529999999992</v>
      </c>
      <c r="R107" s="45">
        <v>379.00799999999998</v>
      </c>
      <c r="S107" s="49">
        <v>29.808</v>
      </c>
      <c r="T107" s="45">
        <v>0</v>
      </c>
      <c r="U107" s="61">
        <v>29.808</v>
      </c>
      <c r="V107" s="45"/>
      <c r="W107" s="45"/>
      <c r="X107" s="45"/>
      <c r="Y107" s="49">
        <v>5.9160000000000004</v>
      </c>
      <c r="Z107" s="45">
        <v>0</v>
      </c>
      <c r="AA107" s="45">
        <v>5.9160000000000004</v>
      </c>
      <c r="AB107" s="45"/>
      <c r="AC107" s="45"/>
      <c r="AD107" s="45"/>
      <c r="AE107" s="45">
        <v>181.3</v>
      </c>
      <c r="AF107" s="51">
        <v>154.9057</v>
      </c>
      <c r="AG107" s="61">
        <v>34.356200000000001</v>
      </c>
      <c r="AH107" s="45">
        <v>81.369</v>
      </c>
      <c r="AI107" s="45"/>
      <c r="AJ107" s="45">
        <v>12.043200000000001</v>
      </c>
      <c r="AK107" s="45">
        <v>116.17919999999999</v>
      </c>
      <c r="AL107" s="45"/>
      <c r="AM107" s="45"/>
      <c r="AN107" s="53" t="s">
        <v>223</v>
      </c>
      <c r="AO107" s="49">
        <v>119.2</v>
      </c>
      <c r="AP107" s="45">
        <v>67.2</v>
      </c>
      <c r="AQ107" s="45">
        <v>0</v>
      </c>
      <c r="AR107" s="54">
        <v>52</v>
      </c>
      <c r="AS107" s="45"/>
      <c r="AT107" s="49">
        <v>100.044</v>
      </c>
      <c r="AU107" s="49">
        <v>86.94</v>
      </c>
      <c r="AV107" s="62">
        <v>86.94</v>
      </c>
      <c r="AW107" s="62"/>
      <c r="AX107" s="45"/>
      <c r="AY107" s="45"/>
      <c r="AZ107" s="45"/>
      <c r="BA107" s="62">
        <v>13.103999999999999</v>
      </c>
      <c r="BB107" s="45"/>
      <c r="BC107" s="45"/>
      <c r="BD107" s="51"/>
      <c r="BE107" s="45"/>
      <c r="BF107" s="45"/>
      <c r="BG107" s="45"/>
      <c r="BH107" s="45"/>
      <c r="BI107" s="45"/>
      <c r="BJ107" s="45"/>
      <c r="BK107" s="45"/>
      <c r="BL107" s="52">
        <v>1214.1293000000001</v>
      </c>
      <c r="BM107" s="45"/>
      <c r="BN107" s="55"/>
      <c r="BO107" s="45"/>
      <c r="BP107" s="45">
        <v>1214.1293000000001</v>
      </c>
    </row>
    <row r="108" spans="1:68" ht="14.25" customHeight="1">
      <c r="A108" s="45">
        <v>101</v>
      </c>
      <c r="B108" s="45" t="s">
        <v>118</v>
      </c>
      <c r="C108" s="46">
        <v>503004</v>
      </c>
      <c r="D108" s="47" t="s">
        <v>224</v>
      </c>
      <c r="E108" s="47" t="s">
        <v>139</v>
      </c>
      <c r="F108" s="48">
        <v>45</v>
      </c>
      <c r="G108" s="48"/>
      <c r="H108" s="48"/>
      <c r="I108" s="48">
        <v>45</v>
      </c>
      <c r="J108" s="48"/>
      <c r="K108" s="48"/>
      <c r="L108" s="48">
        <v>20</v>
      </c>
      <c r="M108" s="48"/>
      <c r="N108" s="48">
        <v>94</v>
      </c>
      <c r="O108" s="48">
        <v>159</v>
      </c>
      <c r="P108" s="49">
        <v>684.50900000000001</v>
      </c>
      <c r="Q108" s="49">
        <v>597.32100000000003</v>
      </c>
      <c r="R108" s="45">
        <v>231.29519999999999</v>
      </c>
      <c r="S108" s="49">
        <v>40.968000000000004</v>
      </c>
      <c r="T108" s="45">
        <v>0</v>
      </c>
      <c r="U108" s="61">
        <v>40.968000000000004</v>
      </c>
      <c r="V108" s="45"/>
      <c r="W108" s="45"/>
      <c r="X108" s="45"/>
      <c r="Y108" s="49">
        <v>7.9560000000000004</v>
      </c>
      <c r="Z108" s="45">
        <v>0</v>
      </c>
      <c r="AA108" s="45">
        <v>7.9560000000000004</v>
      </c>
      <c r="AB108" s="45"/>
      <c r="AC108" s="45"/>
      <c r="AD108" s="45"/>
      <c r="AE108" s="45">
        <v>116.55</v>
      </c>
      <c r="AF108" s="51">
        <v>82.492500000000007</v>
      </c>
      <c r="AG108" s="61">
        <v>10.4619</v>
      </c>
      <c r="AH108" s="45">
        <v>39.755600000000001</v>
      </c>
      <c r="AI108" s="45"/>
      <c r="AJ108" s="45">
        <v>5.9724000000000004</v>
      </c>
      <c r="AK108" s="45">
        <v>61.869399999999999</v>
      </c>
      <c r="AL108" s="45"/>
      <c r="AM108" s="45"/>
      <c r="AN108" s="53" t="s">
        <v>224</v>
      </c>
      <c r="AO108" s="49">
        <v>57.199999999999996</v>
      </c>
      <c r="AP108" s="45">
        <v>43.199999999999996</v>
      </c>
      <c r="AQ108" s="45">
        <v>0</v>
      </c>
      <c r="AR108" s="54">
        <v>14</v>
      </c>
      <c r="AS108" s="45"/>
      <c r="AT108" s="49">
        <v>29.988</v>
      </c>
      <c r="AU108" s="49">
        <v>20.411999999999999</v>
      </c>
      <c r="AV108" s="62">
        <v>20.411999999999999</v>
      </c>
      <c r="AW108" s="62"/>
      <c r="AX108" s="45"/>
      <c r="AY108" s="45"/>
      <c r="AZ108" s="45"/>
      <c r="BA108" s="62">
        <v>9.5760000000000005</v>
      </c>
      <c r="BB108" s="45"/>
      <c r="BC108" s="45"/>
      <c r="BD108" s="51"/>
      <c r="BE108" s="45"/>
      <c r="BF108" s="45"/>
      <c r="BG108" s="45"/>
      <c r="BH108" s="45"/>
      <c r="BI108" s="45"/>
      <c r="BJ108" s="45"/>
      <c r="BK108" s="45"/>
      <c r="BL108" s="52">
        <v>684.50900000000001</v>
      </c>
      <c r="BM108" s="45"/>
      <c r="BN108" s="55"/>
      <c r="BO108" s="45"/>
      <c r="BP108" s="45">
        <v>684.50900000000001</v>
      </c>
    </row>
    <row r="109" spans="1:68" ht="14.25" customHeight="1">
      <c r="A109" s="45">
        <v>102</v>
      </c>
      <c r="B109" s="45" t="s">
        <v>118</v>
      </c>
      <c r="C109" s="46">
        <v>503005</v>
      </c>
      <c r="D109" s="47" t="s">
        <v>225</v>
      </c>
      <c r="E109" s="47" t="s">
        <v>139</v>
      </c>
      <c r="F109" s="48">
        <v>10</v>
      </c>
      <c r="G109" s="48"/>
      <c r="H109" s="48"/>
      <c r="I109" s="48">
        <v>10</v>
      </c>
      <c r="J109" s="48"/>
      <c r="K109" s="48"/>
      <c r="L109" s="48">
        <v>13</v>
      </c>
      <c r="M109" s="48"/>
      <c r="N109" s="48">
        <v>48</v>
      </c>
      <c r="O109" s="48">
        <v>71</v>
      </c>
      <c r="P109" s="49">
        <v>204.58589999999998</v>
      </c>
      <c r="Q109" s="49">
        <v>166.81789999999998</v>
      </c>
      <c r="R109" s="45">
        <v>58.206000000000003</v>
      </c>
      <c r="S109" s="49">
        <v>10.368</v>
      </c>
      <c r="T109" s="45">
        <v>0</v>
      </c>
      <c r="U109" s="61">
        <v>10.368</v>
      </c>
      <c r="V109" s="45"/>
      <c r="W109" s="45"/>
      <c r="X109" s="45"/>
      <c r="Y109" s="49">
        <v>2.04</v>
      </c>
      <c r="Z109" s="45">
        <v>0</v>
      </c>
      <c r="AA109" s="45">
        <v>2.04</v>
      </c>
      <c r="AB109" s="45"/>
      <c r="AC109" s="45"/>
      <c r="AD109" s="45"/>
      <c r="AE109" s="45">
        <v>25.9</v>
      </c>
      <c r="AF109" s="51">
        <v>27.2422</v>
      </c>
      <c r="AG109" s="61">
        <v>6.8541999999999996</v>
      </c>
      <c r="AH109" s="45">
        <v>13.7308</v>
      </c>
      <c r="AI109" s="45"/>
      <c r="AJ109" s="45">
        <v>2.0449999999999999</v>
      </c>
      <c r="AK109" s="45">
        <v>20.431699999999999</v>
      </c>
      <c r="AL109" s="45"/>
      <c r="AM109" s="45"/>
      <c r="AN109" s="53" t="s">
        <v>225</v>
      </c>
      <c r="AO109" s="49">
        <v>25.6</v>
      </c>
      <c r="AP109" s="45">
        <v>9.6</v>
      </c>
      <c r="AQ109" s="45">
        <v>0</v>
      </c>
      <c r="AR109" s="54">
        <v>16</v>
      </c>
      <c r="AS109" s="45"/>
      <c r="AT109" s="49">
        <v>12.167999999999999</v>
      </c>
      <c r="AU109" s="49">
        <v>11.34</v>
      </c>
      <c r="AV109" s="62">
        <v>11.34</v>
      </c>
      <c r="AW109" s="62"/>
      <c r="AX109" s="45"/>
      <c r="AY109" s="45"/>
      <c r="AZ109" s="45"/>
      <c r="BA109" s="62">
        <v>0.82799999999999996</v>
      </c>
      <c r="BB109" s="45"/>
      <c r="BC109" s="45"/>
      <c r="BD109" s="51"/>
      <c r="BE109" s="45"/>
      <c r="BF109" s="45"/>
      <c r="BG109" s="45"/>
      <c r="BH109" s="45"/>
      <c r="BI109" s="45"/>
      <c r="BJ109" s="45"/>
      <c r="BK109" s="45"/>
      <c r="BL109" s="52">
        <v>204.58589999999998</v>
      </c>
      <c r="BM109" s="45"/>
      <c r="BN109" s="55"/>
      <c r="BO109" s="45"/>
      <c r="BP109" s="45">
        <v>204.58589999999998</v>
      </c>
    </row>
    <row r="110" spans="1:68" ht="14.25" customHeight="1">
      <c r="A110" s="45">
        <v>103</v>
      </c>
      <c r="B110" s="45" t="s">
        <v>118</v>
      </c>
      <c r="C110" s="46">
        <v>502001</v>
      </c>
      <c r="D110" s="47" t="s">
        <v>226</v>
      </c>
      <c r="E110" s="47" t="s">
        <v>120</v>
      </c>
      <c r="F110" s="48">
        <v>61</v>
      </c>
      <c r="G110" s="48">
        <v>26</v>
      </c>
      <c r="H110" s="48">
        <v>9</v>
      </c>
      <c r="I110" s="48">
        <v>16</v>
      </c>
      <c r="J110" s="48">
        <v>10</v>
      </c>
      <c r="K110" s="48"/>
      <c r="L110" s="48"/>
      <c r="M110" s="48"/>
      <c r="N110" s="48">
        <v>23</v>
      </c>
      <c r="O110" s="48">
        <v>84</v>
      </c>
      <c r="P110" s="49">
        <v>1211.6251000000002</v>
      </c>
      <c r="Q110" s="49">
        <v>745.49910000000011</v>
      </c>
      <c r="R110" s="45">
        <v>265.05959999999999</v>
      </c>
      <c r="S110" s="49">
        <v>78.75</v>
      </c>
      <c r="T110" s="45">
        <v>78.75</v>
      </c>
      <c r="U110" s="45"/>
      <c r="V110" s="45"/>
      <c r="W110" s="45"/>
      <c r="X110" s="45"/>
      <c r="Y110" s="49">
        <v>108.8109</v>
      </c>
      <c r="Z110" s="45">
        <v>12.670500000000001</v>
      </c>
      <c r="AA110" s="45"/>
      <c r="AB110" s="45"/>
      <c r="AC110" s="45">
        <v>96.1404</v>
      </c>
      <c r="AD110" s="45"/>
      <c r="AE110" s="45">
        <v>67.34</v>
      </c>
      <c r="AF110" s="51">
        <v>83.193700000000007</v>
      </c>
      <c r="AG110" s="45"/>
      <c r="AH110" s="45">
        <v>35.120199999999997</v>
      </c>
      <c r="AI110" s="45"/>
      <c r="AJ110" s="45">
        <v>3.7294</v>
      </c>
      <c r="AK110" s="45">
        <v>62.395299999999999</v>
      </c>
      <c r="AL110" s="45"/>
      <c r="AM110" s="61">
        <v>41.1</v>
      </c>
      <c r="AN110" s="53" t="s">
        <v>226</v>
      </c>
      <c r="AO110" s="49">
        <v>382.76</v>
      </c>
      <c r="AP110" s="45">
        <v>66.960000000000008</v>
      </c>
      <c r="AQ110" s="45">
        <v>24.3</v>
      </c>
      <c r="AR110" s="54">
        <v>282</v>
      </c>
      <c r="AS110" s="45">
        <v>9.5</v>
      </c>
      <c r="AT110" s="49">
        <v>83.366</v>
      </c>
      <c r="AU110" s="49">
        <v>0</v>
      </c>
      <c r="AV110" s="45"/>
      <c r="AW110" s="45"/>
      <c r="AX110" s="45"/>
      <c r="AY110" s="45"/>
      <c r="AZ110" s="45"/>
      <c r="BA110" s="62">
        <v>11.196</v>
      </c>
      <c r="BB110" s="45"/>
      <c r="BC110" s="45"/>
      <c r="BD110" s="51"/>
      <c r="BE110" s="45"/>
      <c r="BF110" s="45"/>
      <c r="BG110" s="45"/>
      <c r="BH110" s="45">
        <v>72.17</v>
      </c>
      <c r="BI110" s="45">
        <v>1462</v>
      </c>
      <c r="BJ110" s="45"/>
      <c r="BK110" s="45"/>
      <c r="BL110" s="52">
        <v>2673.6251000000002</v>
      </c>
      <c r="BM110" s="45"/>
      <c r="BN110" s="55"/>
      <c r="BO110" s="45"/>
      <c r="BP110" s="45">
        <v>2673.6251000000002</v>
      </c>
    </row>
    <row r="111" spans="1:68" ht="14.25" customHeight="1">
      <c r="A111" s="45">
        <v>104</v>
      </c>
      <c r="B111" s="45" t="s">
        <v>118</v>
      </c>
      <c r="C111" s="46">
        <v>506001</v>
      </c>
      <c r="D111" s="47" t="s">
        <v>227</v>
      </c>
      <c r="E111" s="47" t="s">
        <v>130</v>
      </c>
      <c r="F111" s="48">
        <v>24</v>
      </c>
      <c r="G111" s="48">
        <v>17</v>
      </c>
      <c r="H111" s="48">
        <v>1</v>
      </c>
      <c r="I111" s="48">
        <v>6</v>
      </c>
      <c r="J111" s="48"/>
      <c r="K111" s="48"/>
      <c r="L111" s="48"/>
      <c r="M111" s="48"/>
      <c r="N111" s="48">
        <v>1</v>
      </c>
      <c r="O111" s="48">
        <v>25</v>
      </c>
      <c r="P111" s="49">
        <v>447.8229</v>
      </c>
      <c r="Q111" s="49">
        <v>296.27089999999998</v>
      </c>
      <c r="R111" s="45">
        <v>114.054</v>
      </c>
      <c r="S111" s="49">
        <v>40.5</v>
      </c>
      <c r="T111" s="45">
        <v>40.5</v>
      </c>
      <c r="U111" s="45"/>
      <c r="V111" s="45"/>
      <c r="W111" s="45"/>
      <c r="X111" s="45"/>
      <c r="Y111" s="49">
        <v>49.064700000000002</v>
      </c>
      <c r="Z111" s="45">
        <v>7.6839000000000004</v>
      </c>
      <c r="AA111" s="45"/>
      <c r="AB111" s="45"/>
      <c r="AC111" s="45">
        <v>41.380800000000001</v>
      </c>
      <c r="AD111" s="45"/>
      <c r="AE111" s="45">
        <v>15.54</v>
      </c>
      <c r="AF111" s="51">
        <v>35.065399999999997</v>
      </c>
      <c r="AG111" s="45"/>
      <c r="AH111" s="45">
        <v>14.4655</v>
      </c>
      <c r="AI111" s="45"/>
      <c r="AJ111" s="45">
        <v>1.2823</v>
      </c>
      <c r="AK111" s="45">
        <v>26.298999999999999</v>
      </c>
      <c r="AL111" s="45"/>
      <c r="AM111" s="45"/>
      <c r="AN111" s="53" t="s">
        <v>227</v>
      </c>
      <c r="AO111" s="49">
        <v>151.55199999999999</v>
      </c>
      <c r="AP111" s="45">
        <v>27.36</v>
      </c>
      <c r="AQ111" s="45">
        <v>15.192</v>
      </c>
      <c r="AR111" s="54">
        <v>109</v>
      </c>
      <c r="AS111" s="45"/>
      <c r="AT111" s="49">
        <v>0</v>
      </c>
      <c r="AU111" s="49">
        <v>0</v>
      </c>
      <c r="AV111" s="45"/>
      <c r="AW111" s="45"/>
      <c r="AX111" s="45"/>
      <c r="AY111" s="45"/>
      <c r="AZ111" s="45"/>
      <c r="BA111" s="45"/>
      <c r="BB111" s="45"/>
      <c r="BC111" s="45"/>
      <c r="BD111" s="51"/>
      <c r="BE111" s="45"/>
      <c r="BF111" s="45"/>
      <c r="BG111" s="45"/>
      <c r="BH111" s="45"/>
      <c r="BI111" s="45"/>
      <c r="BJ111" s="45"/>
      <c r="BK111" s="45"/>
      <c r="BL111" s="52">
        <v>447.8229</v>
      </c>
      <c r="BM111" s="45">
        <v>6687.44</v>
      </c>
      <c r="BN111" s="55"/>
      <c r="BO111" s="45"/>
      <c r="BP111" s="45">
        <v>7135.2628999999997</v>
      </c>
    </row>
    <row r="112" spans="1:68" ht="14.25" customHeight="1">
      <c r="A112" s="45">
        <v>105</v>
      </c>
      <c r="B112" s="45" t="s">
        <v>118</v>
      </c>
      <c r="C112" s="46">
        <v>502002</v>
      </c>
      <c r="D112" s="47" t="s">
        <v>228</v>
      </c>
      <c r="E112" s="47" t="s">
        <v>130</v>
      </c>
      <c r="F112" s="48">
        <v>23</v>
      </c>
      <c r="G112" s="48">
        <v>5</v>
      </c>
      <c r="H112" s="48">
        <v>18</v>
      </c>
      <c r="I112" s="48"/>
      <c r="J112" s="48"/>
      <c r="K112" s="48"/>
      <c r="L112" s="48"/>
      <c r="M112" s="48"/>
      <c r="N112" s="48">
        <v>3</v>
      </c>
      <c r="O112" s="48">
        <v>26</v>
      </c>
      <c r="P112" s="49">
        <v>344.81309999999996</v>
      </c>
      <c r="Q112" s="49">
        <v>243.63309999999998</v>
      </c>
      <c r="R112" s="45">
        <v>86.679599999999994</v>
      </c>
      <c r="S112" s="49">
        <v>51.75</v>
      </c>
      <c r="T112" s="45">
        <v>51.75</v>
      </c>
      <c r="U112" s="45"/>
      <c r="V112" s="45"/>
      <c r="W112" s="45"/>
      <c r="X112" s="45"/>
      <c r="Y112" s="49">
        <v>42.049700000000001</v>
      </c>
      <c r="Z112" s="45">
        <v>7.2233000000000001</v>
      </c>
      <c r="AA112" s="45"/>
      <c r="AB112" s="45"/>
      <c r="AC112" s="45">
        <v>34.8264</v>
      </c>
      <c r="AD112" s="45"/>
      <c r="AE112" s="45">
        <v>0</v>
      </c>
      <c r="AF112" s="51">
        <v>28.8767</v>
      </c>
      <c r="AG112" s="45"/>
      <c r="AH112" s="45">
        <v>11.789</v>
      </c>
      <c r="AI112" s="45"/>
      <c r="AJ112" s="45">
        <v>0.8306</v>
      </c>
      <c r="AK112" s="45">
        <v>21.657499999999999</v>
      </c>
      <c r="AL112" s="45"/>
      <c r="AM112" s="45"/>
      <c r="AN112" s="53" t="s">
        <v>228</v>
      </c>
      <c r="AO112" s="49">
        <v>101.18</v>
      </c>
      <c r="AP112" s="45">
        <v>27.599999999999998</v>
      </c>
      <c r="AQ112" s="45">
        <v>14.58</v>
      </c>
      <c r="AR112" s="54">
        <v>27</v>
      </c>
      <c r="AS112" s="45">
        <v>32</v>
      </c>
      <c r="AT112" s="49">
        <v>0</v>
      </c>
      <c r="AU112" s="49">
        <v>0</v>
      </c>
      <c r="AV112" s="45"/>
      <c r="AW112" s="45"/>
      <c r="AX112" s="45"/>
      <c r="AY112" s="45"/>
      <c r="AZ112" s="45"/>
      <c r="BA112" s="45"/>
      <c r="BB112" s="45"/>
      <c r="BC112" s="45"/>
      <c r="BD112" s="51"/>
      <c r="BE112" s="45"/>
      <c r="BF112" s="45"/>
      <c r="BG112" s="45"/>
      <c r="BH112" s="45"/>
      <c r="BI112" s="45">
        <v>46</v>
      </c>
      <c r="BJ112" s="45">
        <v>20</v>
      </c>
      <c r="BK112" s="45"/>
      <c r="BL112" s="52">
        <v>410.81309999999996</v>
      </c>
      <c r="BM112" s="45"/>
      <c r="BN112" s="55"/>
      <c r="BO112" s="45"/>
      <c r="BP112" s="45">
        <v>410.81309999999996</v>
      </c>
    </row>
    <row r="113" spans="1:68" ht="14.25" customHeight="1">
      <c r="A113" s="45">
        <v>106</v>
      </c>
      <c r="B113" s="45" t="s">
        <v>118</v>
      </c>
      <c r="C113" s="46">
        <v>502003</v>
      </c>
      <c r="D113" s="47" t="s">
        <v>229</v>
      </c>
      <c r="E113" s="47" t="s">
        <v>139</v>
      </c>
      <c r="F113" s="48">
        <v>21</v>
      </c>
      <c r="G113" s="48"/>
      <c r="H113" s="48"/>
      <c r="I113" s="48">
        <v>6</v>
      </c>
      <c r="J113" s="48">
        <v>15</v>
      </c>
      <c r="K113" s="48"/>
      <c r="L113" s="48">
        <v>3</v>
      </c>
      <c r="M113" s="48"/>
      <c r="N113" s="48">
        <v>19</v>
      </c>
      <c r="O113" s="48">
        <v>43</v>
      </c>
      <c r="P113" s="49">
        <v>309.29430000000002</v>
      </c>
      <c r="Q113" s="49">
        <v>264.30630000000002</v>
      </c>
      <c r="R113" s="45">
        <v>92.973600000000005</v>
      </c>
      <c r="S113" s="49">
        <v>20.952000000000002</v>
      </c>
      <c r="T113" s="45">
        <v>0</v>
      </c>
      <c r="U113" s="61">
        <v>20.952000000000002</v>
      </c>
      <c r="V113" s="45"/>
      <c r="W113" s="45"/>
      <c r="X113" s="45"/>
      <c r="Y113" s="49">
        <v>31.643999999999998</v>
      </c>
      <c r="Z113" s="45">
        <v>0</v>
      </c>
      <c r="AA113" s="45">
        <v>4.2839999999999998</v>
      </c>
      <c r="AB113" s="45"/>
      <c r="AC113" s="45">
        <v>27.36</v>
      </c>
      <c r="AD113" s="45"/>
      <c r="AE113" s="45">
        <v>57.497999999999998</v>
      </c>
      <c r="AF113" s="51">
        <v>26.995799999999999</v>
      </c>
      <c r="AG113" s="45"/>
      <c r="AH113" s="45">
        <v>12.1584</v>
      </c>
      <c r="AI113" s="45"/>
      <c r="AJ113" s="45">
        <v>1.8376999999999999</v>
      </c>
      <c r="AK113" s="45">
        <v>20.2468</v>
      </c>
      <c r="AL113" s="45"/>
      <c r="AM113" s="45"/>
      <c r="AN113" s="53" t="s">
        <v>229</v>
      </c>
      <c r="AO113" s="49">
        <v>44.16</v>
      </c>
      <c r="AP113" s="45">
        <v>20.16</v>
      </c>
      <c r="AQ113" s="45">
        <v>0</v>
      </c>
      <c r="AR113" s="54">
        <v>24</v>
      </c>
      <c r="AS113" s="45"/>
      <c r="AT113" s="49">
        <v>0.82799999999999996</v>
      </c>
      <c r="AU113" s="49">
        <v>0</v>
      </c>
      <c r="AV113" s="45"/>
      <c r="AW113" s="45"/>
      <c r="AX113" s="45"/>
      <c r="AY113" s="45"/>
      <c r="AZ113" s="45"/>
      <c r="BA113" s="62">
        <v>0.82799999999999996</v>
      </c>
      <c r="BB113" s="45"/>
      <c r="BC113" s="45"/>
      <c r="BD113" s="51"/>
      <c r="BE113" s="45"/>
      <c r="BF113" s="45"/>
      <c r="BG113" s="45"/>
      <c r="BH113" s="45"/>
      <c r="BI113" s="45"/>
      <c r="BJ113" s="45"/>
      <c r="BK113" s="45"/>
      <c r="BL113" s="52">
        <v>309.29430000000002</v>
      </c>
      <c r="BM113" s="45"/>
      <c r="BN113" s="55"/>
      <c r="BO113" s="45"/>
      <c r="BP113" s="45">
        <v>309.29430000000002</v>
      </c>
    </row>
    <row r="114" spans="1:68" ht="14.25" customHeight="1">
      <c r="A114" s="45">
        <v>107</v>
      </c>
      <c r="B114" s="45" t="s">
        <v>118</v>
      </c>
      <c r="C114" s="46">
        <v>502004</v>
      </c>
      <c r="D114" s="65" t="s">
        <v>230</v>
      </c>
      <c r="E114" s="47" t="s">
        <v>139</v>
      </c>
      <c r="F114" s="48">
        <v>20</v>
      </c>
      <c r="G114" s="48"/>
      <c r="H114" s="48"/>
      <c r="I114" s="48">
        <v>9</v>
      </c>
      <c r="J114" s="48">
        <v>11</v>
      </c>
      <c r="K114" s="48"/>
      <c r="L114" s="48">
        <v>13</v>
      </c>
      <c r="M114" s="48"/>
      <c r="N114" s="48">
        <v>29</v>
      </c>
      <c r="O114" s="48">
        <v>62</v>
      </c>
      <c r="P114" s="49">
        <v>317.26069999999999</v>
      </c>
      <c r="Q114" s="49">
        <v>298.0607</v>
      </c>
      <c r="R114" s="45">
        <v>117.3068</v>
      </c>
      <c r="S114" s="49">
        <v>20.23</v>
      </c>
      <c r="T114" s="45">
        <v>0</v>
      </c>
      <c r="U114" s="61">
        <v>20.23</v>
      </c>
      <c r="V114" s="45"/>
      <c r="W114" s="45"/>
      <c r="X114" s="45"/>
      <c r="Y114" s="49">
        <v>32.880000000000003</v>
      </c>
      <c r="Z114" s="45">
        <v>0</v>
      </c>
      <c r="AA114" s="45">
        <v>4.08</v>
      </c>
      <c r="AB114" s="45"/>
      <c r="AC114" s="45">
        <v>28.8</v>
      </c>
      <c r="AD114" s="45"/>
      <c r="AE114" s="45">
        <v>65.268000000000001</v>
      </c>
      <c r="AF114" s="51">
        <v>27.505099999999999</v>
      </c>
      <c r="AG114" s="45"/>
      <c r="AH114" s="45">
        <v>12.381600000000001</v>
      </c>
      <c r="AI114" s="45"/>
      <c r="AJ114" s="45">
        <v>1.8604000000000001</v>
      </c>
      <c r="AK114" s="45">
        <v>20.628799999999998</v>
      </c>
      <c r="AL114" s="45"/>
      <c r="AM114" s="45"/>
      <c r="AN114" s="65" t="s">
        <v>230</v>
      </c>
      <c r="AO114" s="49">
        <v>19.2</v>
      </c>
      <c r="AP114" s="45">
        <v>19.2</v>
      </c>
      <c r="AQ114" s="45">
        <v>0</v>
      </c>
      <c r="AR114" s="54">
        <v>0</v>
      </c>
      <c r="AS114" s="45"/>
      <c r="AT114" s="49">
        <v>0</v>
      </c>
      <c r="AU114" s="49">
        <v>0</v>
      </c>
      <c r="AV114" s="45"/>
      <c r="AW114" s="45"/>
      <c r="AX114" s="45"/>
      <c r="AY114" s="45"/>
      <c r="AZ114" s="45"/>
      <c r="BA114" s="45"/>
      <c r="BB114" s="45"/>
      <c r="BC114" s="45"/>
      <c r="BD114" s="51"/>
      <c r="BE114" s="45"/>
      <c r="BF114" s="45"/>
      <c r="BG114" s="45"/>
      <c r="BH114" s="45"/>
      <c r="BI114" s="45"/>
      <c r="BJ114" s="45"/>
      <c r="BK114" s="45"/>
      <c r="BL114" s="52">
        <v>317.26069999999999</v>
      </c>
      <c r="BM114" s="45"/>
      <c r="BN114" s="55"/>
      <c r="BO114" s="45"/>
      <c r="BP114" s="45">
        <v>317.26069999999999</v>
      </c>
    </row>
    <row r="115" spans="1:68" ht="14.25" customHeight="1">
      <c r="A115" s="45">
        <v>108</v>
      </c>
      <c r="B115" s="45" t="s">
        <v>118</v>
      </c>
      <c r="C115" s="46">
        <v>502005</v>
      </c>
      <c r="D115" s="65" t="s">
        <v>231</v>
      </c>
      <c r="E115" s="47" t="s">
        <v>139</v>
      </c>
      <c r="F115" s="48">
        <v>20</v>
      </c>
      <c r="G115" s="48"/>
      <c r="H115" s="48"/>
      <c r="I115" s="48">
        <v>8</v>
      </c>
      <c r="J115" s="48">
        <v>12</v>
      </c>
      <c r="K115" s="48"/>
      <c r="L115" s="48">
        <v>5</v>
      </c>
      <c r="M115" s="48"/>
      <c r="N115" s="48">
        <v>35</v>
      </c>
      <c r="O115" s="48">
        <v>60</v>
      </c>
      <c r="P115" s="49">
        <v>289.40729999999996</v>
      </c>
      <c r="Q115" s="49">
        <v>269.4513</v>
      </c>
      <c r="R115" s="45">
        <v>95.855199999999996</v>
      </c>
      <c r="S115" s="49">
        <v>20.376000000000001</v>
      </c>
      <c r="T115" s="45">
        <v>0</v>
      </c>
      <c r="U115" s="61">
        <v>20.376000000000001</v>
      </c>
      <c r="V115" s="45"/>
      <c r="W115" s="45"/>
      <c r="X115" s="45"/>
      <c r="Y115" s="49">
        <v>32.880000000000003</v>
      </c>
      <c r="Z115" s="45">
        <v>0</v>
      </c>
      <c r="AA115" s="45">
        <v>4.08</v>
      </c>
      <c r="AB115" s="45"/>
      <c r="AC115" s="45">
        <v>28.8</v>
      </c>
      <c r="AD115" s="45"/>
      <c r="AE115" s="45">
        <v>56.98</v>
      </c>
      <c r="AF115" s="51">
        <v>26.6328</v>
      </c>
      <c r="AG115" s="45"/>
      <c r="AH115" s="45">
        <v>11.963200000000001</v>
      </c>
      <c r="AI115" s="45"/>
      <c r="AJ115" s="45">
        <v>1.7895000000000001</v>
      </c>
      <c r="AK115" s="45">
        <v>19.974599999999999</v>
      </c>
      <c r="AL115" s="45"/>
      <c r="AM115" s="45">
        <v>3</v>
      </c>
      <c r="AN115" s="65" t="s">
        <v>231</v>
      </c>
      <c r="AO115" s="49">
        <v>19.2</v>
      </c>
      <c r="AP115" s="45">
        <v>19.2</v>
      </c>
      <c r="AQ115" s="45">
        <v>0</v>
      </c>
      <c r="AR115" s="54">
        <v>0</v>
      </c>
      <c r="AS115" s="45"/>
      <c r="AT115" s="49">
        <v>0.75600000000000001</v>
      </c>
      <c r="AU115" s="49">
        <v>0</v>
      </c>
      <c r="AV115" s="45"/>
      <c r="AW115" s="45"/>
      <c r="AX115" s="45"/>
      <c r="AY115" s="45"/>
      <c r="AZ115" s="45"/>
      <c r="BA115" s="62">
        <v>0.75600000000000001</v>
      </c>
      <c r="BB115" s="45"/>
      <c r="BC115" s="45"/>
      <c r="BD115" s="51"/>
      <c r="BE115" s="45"/>
      <c r="BF115" s="45"/>
      <c r="BG115" s="45"/>
      <c r="BH115" s="45"/>
      <c r="BI115" s="45"/>
      <c r="BJ115" s="45"/>
      <c r="BK115" s="45"/>
      <c r="BL115" s="52">
        <v>289.40729999999996</v>
      </c>
      <c r="BM115" s="45"/>
      <c r="BN115" s="55"/>
      <c r="BO115" s="45"/>
      <c r="BP115" s="45">
        <v>289.40729999999996</v>
      </c>
    </row>
    <row r="116" spans="1:68" ht="14.25" customHeight="1">
      <c r="A116" s="45">
        <v>109</v>
      </c>
      <c r="B116" s="45" t="s">
        <v>118</v>
      </c>
      <c r="C116" s="46">
        <v>502006</v>
      </c>
      <c r="D116" s="65" t="s">
        <v>232</v>
      </c>
      <c r="E116" s="47" t="s">
        <v>139</v>
      </c>
      <c r="F116" s="48">
        <v>15</v>
      </c>
      <c r="G116" s="48"/>
      <c r="H116" s="48"/>
      <c r="I116" s="48">
        <v>15</v>
      </c>
      <c r="J116" s="48"/>
      <c r="K116" s="48"/>
      <c r="L116" s="48">
        <v>2</v>
      </c>
      <c r="M116" s="48"/>
      <c r="N116" s="48">
        <v>11</v>
      </c>
      <c r="O116" s="48">
        <v>28</v>
      </c>
      <c r="P116" s="49">
        <v>206.32929999999999</v>
      </c>
      <c r="Q116" s="49">
        <v>191.92929999999998</v>
      </c>
      <c r="R116" s="45">
        <v>66.551199999999994</v>
      </c>
      <c r="S116" s="49">
        <v>15.336</v>
      </c>
      <c r="T116" s="45">
        <v>0</v>
      </c>
      <c r="U116" s="61">
        <v>15.336</v>
      </c>
      <c r="V116" s="45"/>
      <c r="W116" s="45"/>
      <c r="X116" s="45"/>
      <c r="Y116" s="49">
        <v>24.66</v>
      </c>
      <c r="Z116" s="45">
        <v>0</v>
      </c>
      <c r="AA116" s="45">
        <v>3.06</v>
      </c>
      <c r="AB116" s="45"/>
      <c r="AC116" s="45">
        <v>21.6</v>
      </c>
      <c r="AD116" s="45"/>
      <c r="AE116" s="45">
        <v>40.922000000000004</v>
      </c>
      <c r="AF116" s="51">
        <v>19.680199999999999</v>
      </c>
      <c r="AG116" s="45"/>
      <c r="AH116" s="45">
        <v>8.7015999999999991</v>
      </c>
      <c r="AI116" s="45"/>
      <c r="AJ116" s="45">
        <v>1.3182</v>
      </c>
      <c r="AK116" s="45">
        <v>14.7601</v>
      </c>
      <c r="AL116" s="45"/>
      <c r="AM116" s="45"/>
      <c r="AN116" s="65" t="s">
        <v>232</v>
      </c>
      <c r="AO116" s="49">
        <v>14.399999999999999</v>
      </c>
      <c r="AP116" s="45">
        <v>14.399999999999999</v>
      </c>
      <c r="AQ116" s="45">
        <v>0</v>
      </c>
      <c r="AR116" s="54">
        <v>0</v>
      </c>
      <c r="AS116" s="45"/>
      <c r="AT116" s="49">
        <v>0</v>
      </c>
      <c r="AU116" s="49">
        <v>0</v>
      </c>
      <c r="AV116" s="45"/>
      <c r="AW116" s="45"/>
      <c r="AX116" s="45"/>
      <c r="AY116" s="45"/>
      <c r="AZ116" s="45"/>
      <c r="BA116" s="45"/>
      <c r="BB116" s="45"/>
      <c r="BC116" s="45"/>
      <c r="BD116" s="51"/>
      <c r="BE116" s="45"/>
      <c r="BF116" s="45"/>
      <c r="BG116" s="45"/>
      <c r="BH116" s="45"/>
      <c r="BI116" s="45"/>
      <c r="BJ116" s="45"/>
      <c r="BK116" s="45"/>
      <c r="BL116" s="52">
        <v>206.32929999999999</v>
      </c>
      <c r="BM116" s="45"/>
      <c r="BN116" s="55"/>
      <c r="BO116" s="45"/>
      <c r="BP116" s="45">
        <v>206.32929999999999</v>
      </c>
    </row>
    <row r="117" spans="1:68" ht="14.25" customHeight="1">
      <c r="A117" s="45">
        <v>110</v>
      </c>
      <c r="B117" s="45" t="s">
        <v>118</v>
      </c>
      <c r="C117" s="46">
        <v>502007</v>
      </c>
      <c r="D117" s="65" t="s">
        <v>233</v>
      </c>
      <c r="E117" s="47" t="s">
        <v>139</v>
      </c>
      <c r="F117" s="48">
        <v>8</v>
      </c>
      <c r="G117" s="48"/>
      <c r="H117" s="48"/>
      <c r="I117" s="48">
        <v>4</v>
      </c>
      <c r="J117" s="48">
        <v>4</v>
      </c>
      <c r="K117" s="48"/>
      <c r="L117" s="48">
        <v>11</v>
      </c>
      <c r="M117" s="48"/>
      <c r="N117" s="48">
        <v>27</v>
      </c>
      <c r="O117" s="48">
        <v>46</v>
      </c>
      <c r="P117" s="49">
        <v>174.4042</v>
      </c>
      <c r="Q117" s="49">
        <v>161.2122</v>
      </c>
      <c r="R117" s="45">
        <v>58.838799999999999</v>
      </c>
      <c r="S117" s="49">
        <v>7.92</v>
      </c>
      <c r="T117" s="45">
        <v>0</v>
      </c>
      <c r="U117" s="61">
        <v>7.92</v>
      </c>
      <c r="V117" s="45"/>
      <c r="W117" s="45"/>
      <c r="X117" s="45"/>
      <c r="Y117" s="49">
        <v>13.151999999999999</v>
      </c>
      <c r="Z117" s="45">
        <v>0</v>
      </c>
      <c r="AA117" s="45">
        <v>1.6319999999999999</v>
      </c>
      <c r="AB117" s="45"/>
      <c r="AC117" s="45">
        <v>11.52</v>
      </c>
      <c r="AD117" s="45"/>
      <c r="AE117" s="45">
        <v>32.116</v>
      </c>
      <c r="AF117" s="51">
        <v>11.0526</v>
      </c>
      <c r="AG117" s="45"/>
      <c r="AH117" s="45">
        <v>5.0949999999999998</v>
      </c>
      <c r="AI117" s="45"/>
      <c r="AJ117" s="45">
        <v>0.74829999999999997</v>
      </c>
      <c r="AK117" s="45">
        <v>8.2895000000000003</v>
      </c>
      <c r="AL117" s="45"/>
      <c r="AM117" s="45">
        <v>24</v>
      </c>
      <c r="AN117" s="65" t="s">
        <v>233</v>
      </c>
      <c r="AO117" s="49">
        <v>11.68</v>
      </c>
      <c r="AP117" s="45">
        <v>7.68</v>
      </c>
      <c r="AQ117" s="45">
        <v>0</v>
      </c>
      <c r="AR117" s="54">
        <v>4</v>
      </c>
      <c r="AS117" s="45"/>
      <c r="AT117" s="49">
        <v>1.512</v>
      </c>
      <c r="AU117" s="49">
        <v>0</v>
      </c>
      <c r="AV117" s="45"/>
      <c r="AW117" s="45"/>
      <c r="AX117" s="45"/>
      <c r="AY117" s="45"/>
      <c r="AZ117" s="45"/>
      <c r="BA117" s="62">
        <v>1.512</v>
      </c>
      <c r="BB117" s="45"/>
      <c r="BC117" s="45"/>
      <c r="BD117" s="51"/>
      <c r="BE117" s="45"/>
      <c r="BF117" s="45"/>
      <c r="BG117" s="45"/>
      <c r="BH117" s="45"/>
      <c r="BI117" s="45"/>
      <c r="BJ117" s="45"/>
      <c r="BK117" s="45"/>
      <c r="BL117" s="52">
        <v>174.4042</v>
      </c>
      <c r="BM117" s="45"/>
      <c r="BN117" s="55"/>
      <c r="BO117" s="45"/>
      <c r="BP117" s="45">
        <v>174.4042</v>
      </c>
    </row>
    <row r="118" spans="1:68" ht="14.25" customHeight="1">
      <c r="A118" s="45">
        <v>111</v>
      </c>
      <c r="B118" s="45" t="s">
        <v>118</v>
      </c>
      <c r="C118" s="46">
        <v>502008</v>
      </c>
      <c r="D118" s="47" t="s">
        <v>234</v>
      </c>
      <c r="E118" s="47" t="s">
        <v>139</v>
      </c>
      <c r="F118" s="48">
        <v>5</v>
      </c>
      <c r="G118" s="48"/>
      <c r="H118" s="48"/>
      <c r="I118" s="48">
        <v>4</v>
      </c>
      <c r="J118" s="48">
        <v>1</v>
      </c>
      <c r="K118" s="48"/>
      <c r="L118" s="48">
        <v>1</v>
      </c>
      <c r="M118" s="48"/>
      <c r="N118" s="48">
        <v>5</v>
      </c>
      <c r="O118" s="48">
        <v>11</v>
      </c>
      <c r="P118" s="49">
        <v>88.678299999999993</v>
      </c>
      <c r="Q118" s="49">
        <v>60.878299999999996</v>
      </c>
      <c r="R118" s="45">
        <v>24.310400000000001</v>
      </c>
      <c r="S118" s="49">
        <v>0</v>
      </c>
      <c r="T118" s="45">
        <v>0</v>
      </c>
      <c r="U118" s="45"/>
      <c r="V118" s="45"/>
      <c r="W118" s="45"/>
      <c r="X118" s="45"/>
      <c r="Y118" s="49">
        <v>7.2</v>
      </c>
      <c r="Z118" s="45">
        <v>0</v>
      </c>
      <c r="AA118" s="45"/>
      <c r="AB118" s="45"/>
      <c r="AC118" s="45">
        <v>7.2</v>
      </c>
      <c r="AD118" s="45"/>
      <c r="AE118" s="45">
        <v>13.985999999999999</v>
      </c>
      <c r="AF118" s="51">
        <v>6.7937000000000003</v>
      </c>
      <c r="AG118" s="45"/>
      <c r="AH118" s="45">
        <v>3.0346000000000002</v>
      </c>
      <c r="AI118" s="45"/>
      <c r="AJ118" s="45">
        <v>0.45839999999999997</v>
      </c>
      <c r="AK118" s="45">
        <v>5.0952000000000002</v>
      </c>
      <c r="AL118" s="45"/>
      <c r="AM118" s="45"/>
      <c r="AN118" s="53" t="s">
        <v>234</v>
      </c>
      <c r="AO118" s="49">
        <v>27.8</v>
      </c>
      <c r="AP118" s="45">
        <v>4.8</v>
      </c>
      <c r="AQ118" s="45">
        <v>0</v>
      </c>
      <c r="AR118" s="54">
        <v>23</v>
      </c>
      <c r="AS118" s="45"/>
      <c r="AT118" s="49">
        <v>0</v>
      </c>
      <c r="AU118" s="49">
        <v>0</v>
      </c>
      <c r="AV118" s="45"/>
      <c r="AW118" s="45"/>
      <c r="AX118" s="45"/>
      <c r="AY118" s="45"/>
      <c r="AZ118" s="45"/>
      <c r="BA118" s="45"/>
      <c r="BB118" s="45"/>
      <c r="BC118" s="45"/>
      <c r="BD118" s="51"/>
      <c r="BE118" s="45"/>
      <c r="BF118" s="45"/>
      <c r="BG118" s="45"/>
      <c r="BH118" s="45"/>
      <c r="BI118" s="45">
        <v>35</v>
      </c>
      <c r="BJ118" s="45"/>
      <c r="BK118" s="45"/>
      <c r="BL118" s="52">
        <v>123.67829999999999</v>
      </c>
      <c r="BM118" s="45"/>
      <c r="BN118" s="55"/>
      <c r="BO118" s="45"/>
      <c r="BP118" s="45">
        <v>123.67829999999999</v>
      </c>
    </row>
    <row r="119" spans="1:68" ht="14.25" customHeight="1">
      <c r="A119" s="45">
        <v>112</v>
      </c>
      <c r="B119" s="45" t="s">
        <v>118</v>
      </c>
      <c r="C119" s="46">
        <v>602001</v>
      </c>
      <c r="D119" s="47" t="s">
        <v>235</v>
      </c>
      <c r="E119" s="47" t="s">
        <v>120</v>
      </c>
      <c r="F119" s="48">
        <v>28</v>
      </c>
      <c r="G119" s="48">
        <v>13</v>
      </c>
      <c r="H119" s="48">
        <v>4</v>
      </c>
      <c r="I119" s="48">
        <v>11</v>
      </c>
      <c r="J119" s="48"/>
      <c r="K119" s="48"/>
      <c r="L119" s="48"/>
      <c r="M119" s="48"/>
      <c r="N119" s="48">
        <v>23</v>
      </c>
      <c r="O119" s="48">
        <v>51</v>
      </c>
      <c r="P119" s="49">
        <v>424.37420000000003</v>
      </c>
      <c r="Q119" s="49">
        <v>303.6542</v>
      </c>
      <c r="R119" s="45">
        <v>107.6232</v>
      </c>
      <c r="S119" s="49">
        <v>38.25</v>
      </c>
      <c r="T119" s="45">
        <v>38.25</v>
      </c>
      <c r="U119" s="45"/>
      <c r="V119" s="45"/>
      <c r="W119" s="45"/>
      <c r="X119" s="45"/>
      <c r="Y119" s="49">
        <v>49.961400000000005</v>
      </c>
      <c r="Z119" s="45">
        <v>5.6394000000000002</v>
      </c>
      <c r="AA119" s="45"/>
      <c r="AB119" s="45"/>
      <c r="AC119" s="45">
        <v>44.322000000000003</v>
      </c>
      <c r="AD119" s="45"/>
      <c r="AE119" s="45">
        <v>28.49</v>
      </c>
      <c r="AF119" s="51">
        <v>35.8919</v>
      </c>
      <c r="AG119" s="45"/>
      <c r="AH119" s="45">
        <v>14.993399999999999</v>
      </c>
      <c r="AI119" s="45"/>
      <c r="AJ119" s="45">
        <v>1.5253000000000001</v>
      </c>
      <c r="AK119" s="45">
        <v>26.919</v>
      </c>
      <c r="AL119" s="45"/>
      <c r="AM119" s="45"/>
      <c r="AN119" s="53" t="s">
        <v>235</v>
      </c>
      <c r="AO119" s="49">
        <v>114.78</v>
      </c>
      <c r="AP119" s="45">
        <v>30.959999999999997</v>
      </c>
      <c r="AQ119" s="45">
        <v>11.82</v>
      </c>
      <c r="AR119" s="54">
        <v>72</v>
      </c>
      <c r="AS119" s="45"/>
      <c r="AT119" s="49">
        <v>5.94</v>
      </c>
      <c r="AU119" s="49">
        <v>0</v>
      </c>
      <c r="AV119" s="45"/>
      <c r="AW119" s="45"/>
      <c r="AX119" s="45"/>
      <c r="AY119" s="45"/>
      <c r="AZ119" s="45"/>
      <c r="BA119" s="62">
        <v>5.94</v>
      </c>
      <c r="BB119" s="45"/>
      <c r="BC119" s="45"/>
      <c r="BD119" s="51"/>
      <c r="BE119" s="45"/>
      <c r="BF119" s="45"/>
      <c r="BG119" s="45"/>
      <c r="BH119" s="45"/>
      <c r="BI119" s="45">
        <v>280</v>
      </c>
      <c r="BJ119" s="45"/>
      <c r="BK119" s="45"/>
      <c r="BL119" s="52">
        <v>704.37419999999997</v>
      </c>
      <c r="BM119" s="45"/>
      <c r="BN119" s="55"/>
      <c r="BO119" s="45"/>
      <c r="BP119" s="45">
        <v>704.37419999999997</v>
      </c>
    </row>
    <row r="120" spans="1:68" ht="14.25" customHeight="1">
      <c r="A120" s="45">
        <v>113</v>
      </c>
      <c r="B120" s="45" t="s">
        <v>118</v>
      </c>
      <c r="C120" s="46">
        <v>603001</v>
      </c>
      <c r="D120" s="47" t="s">
        <v>236</v>
      </c>
      <c r="E120" s="47" t="s">
        <v>120</v>
      </c>
      <c r="F120" s="48">
        <v>38</v>
      </c>
      <c r="G120" s="48">
        <v>16</v>
      </c>
      <c r="H120" s="48">
        <v>4</v>
      </c>
      <c r="I120" s="48">
        <v>13</v>
      </c>
      <c r="J120" s="48">
        <v>5</v>
      </c>
      <c r="K120" s="48"/>
      <c r="L120" s="48"/>
      <c r="M120" s="48"/>
      <c r="N120" s="48">
        <v>16</v>
      </c>
      <c r="O120" s="48">
        <v>54</v>
      </c>
      <c r="P120" s="49">
        <v>783.78570000000002</v>
      </c>
      <c r="Q120" s="49">
        <v>609.84569999999997</v>
      </c>
      <c r="R120" s="45">
        <v>147.79079999999999</v>
      </c>
      <c r="S120" s="49">
        <v>59</v>
      </c>
      <c r="T120" s="45">
        <v>45</v>
      </c>
      <c r="U120" s="45"/>
      <c r="V120" s="45"/>
      <c r="W120" s="45"/>
      <c r="X120" s="45">
        <v>14</v>
      </c>
      <c r="Y120" s="49">
        <v>67.762600000000006</v>
      </c>
      <c r="Z120" s="45">
        <v>7.1841999999999997</v>
      </c>
      <c r="AA120" s="45"/>
      <c r="AB120" s="45"/>
      <c r="AC120" s="45">
        <v>60.578400000000002</v>
      </c>
      <c r="AD120" s="45"/>
      <c r="AE120" s="45">
        <v>46.62</v>
      </c>
      <c r="AF120" s="51">
        <v>49.1477</v>
      </c>
      <c r="AG120" s="45"/>
      <c r="AH120" s="45">
        <v>20.469899999999999</v>
      </c>
      <c r="AI120" s="45"/>
      <c r="AJ120" s="45">
        <v>2.1939000000000002</v>
      </c>
      <c r="AK120" s="45">
        <v>36.860799999999998</v>
      </c>
      <c r="AL120" s="45"/>
      <c r="AM120" s="61">
        <v>180</v>
      </c>
      <c r="AN120" s="53" t="s">
        <v>236</v>
      </c>
      <c r="AO120" s="49">
        <v>157.316</v>
      </c>
      <c r="AP120" s="45">
        <v>41.28</v>
      </c>
      <c r="AQ120" s="45">
        <v>15.036</v>
      </c>
      <c r="AR120" s="54">
        <v>71</v>
      </c>
      <c r="AS120" s="45">
        <v>30</v>
      </c>
      <c r="AT120" s="49">
        <v>16.623999999999999</v>
      </c>
      <c r="AU120" s="49">
        <v>0</v>
      </c>
      <c r="AV120" s="45"/>
      <c r="AW120" s="45"/>
      <c r="AX120" s="45"/>
      <c r="AY120" s="45"/>
      <c r="AZ120" s="45"/>
      <c r="BA120" s="62">
        <v>6.6239999999999997</v>
      </c>
      <c r="BB120" s="45"/>
      <c r="BC120" s="45"/>
      <c r="BD120" s="51"/>
      <c r="BE120" s="45"/>
      <c r="BF120" s="45"/>
      <c r="BG120" s="45"/>
      <c r="BH120" s="62">
        <v>10</v>
      </c>
      <c r="BI120" s="45">
        <v>304.06</v>
      </c>
      <c r="BJ120" s="45"/>
      <c r="BK120" s="45"/>
      <c r="BL120" s="52">
        <v>1087.8457000000001</v>
      </c>
      <c r="BM120" s="45"/>
      <c r="BN120" s="55"/>
      <c r="BO120" s="45"/>
      <c r="BP120" s="45">
        <v>1087.8457000000001</v>
      </c>
    </row>
    <row r="121" spans="1:68" ht="14.25" customHeight="1">
      <c r="A121" s="45">
        <v>114</v>
      </c>
      <c r="B121" s="45" t="s">
        <v>118</v>
      </c>
      <c r="C121" s="46">
        <v>601001</v>
      </c>
      <c r="D121" s="47" t="s">
        <v>237</v>
      </c>
      <c r="E121" s="47" t="s">
        <v>120</v>
      </c>
      <c r="F121" s="48">
        <v>36</v>
      </c>
      <c r="G121" s="48">
        <v>22</v>
      </c>
      <c r="H121" s="48">
        <v>5</v>
      </c>
      <c r="I121" s="48">
        <v>9</v>
      </c>
      <c r="J121" s="48"/>
      <c r="K121" s="48"/>
      <c r="L121" s="48"/>
      <c r="M121" s="48">
        <v>1</v>
      </c>
      <c r="N121" s="48">
        <v>57</v>
      </c>
      <c r="O121" s="48">
        <v>94</v>
      </c>
      <c r="P121" s="49">
        <v>617.03009999999995</v>
      </c>
      <c r="Q121" s="49">
        <v>434.5761</v>
      </c>
      <c r="R121" s="45">
        <v>165.12479999999999</v>
      </c>
      <c r="S121" s="49">
        <v>60.75</v>
      </c>
      <c r="T121" s="45">
        <v>60.75</v>
      </c>
      <c r="U121" s="45"/>
      <c r="V121" s="45"/>
      <c r="W121" s="45"/>
      <c r="X121" s="45"/>
      <c r="Y121" s="49">
        <v>71.986000000000004</v>
      </c>
      <c r="Z121" s="45">
        <v>11.247999999999999</v>
      </c>
      <c r="AA121" s="45"/>
      <c r="AB121" s="45"/>
      <c r="AC121" s="45">
        <v>60.738</v>
      </c>
      <c r="AD121" s="45"/>
      <c r="AE121" s="45">
        <v>23.31</v>
      </c>
      <c r="AF121" s="51">
        <v>51.387300000000003</v>
      </c>
      <c r="AG121" s="45"/>
      <c r="AH121" s="45">
        <v>21.6082</v>
      </c>
      <c r="AI121" s="45"/>
      <c r="AJ121" s="45">
        <v>1.8693</v>
      </c>
      <c r="AK121" s="45">
        <v>38.540500000000002</v>
      </c>
      <c r="AL121" s="45"/>
      <c r="AM121" s="45"/>
      <c r="AN121" s="53" t="s">
        <v>237</v>
      </c>
      <c r="AO121" s="49">
        <v>171.44400000000002</v>
      </c>
      <c r="AP121" s="45">
        <v>41.04</v>
      </c>
      <c r="AQ121" s="45">
        <v>20.904</v>
      </c>
      <c r="AR121" s="54">
        <v>108</v>
      </c>
      <c r="AS121" s="45">
        <v>1.5</v>
      </c>
      <c r="AT121" s="49">
        <v>11.01</v>
      </c>
      <c r="AU121" s="49">
        <v>4.3860000000000001</v>
      </c>
      <c r="AV121" s="45"/>
      <c r="AW121" s="45">
        <v>4.3860000000000001</v>
      </c>
      <c r="AX121" s="45"/>
      <c r="AY121" s="45"/>
      <c r="AZ121" s="45"/>
      <c r="BA121" s="62">
        <v>6.6239999999999997</v>
      </c>
      <c r="BB121" s="62"/>
      <c r="BC121" s="45"/>
      <c r="BD121" s="51"/>
      <c r="BE121" s="45"/>
      <c r="BF121" s="45"/>
      <c r="BG121" s="45"/>
      <c r="BH121" s="62"/>
      <c r="BI121" s="45">
        <v>267</v>
      </c>
      <c r="BJ121" s="45"/>
      <c r="BK121" s="45"/>
      <c r="BL121" s="52">
        <v>884.03009999999995</v>
      </c>
      <c r="BM121" s="45"/>
      <c r="BN121" s="55"/>
      <c r="BO121" s="45"/>
      <c r="BP121" s="45">
        <v>884.03009999999995</v>
      </c>
    </row>
    <row r="122" spans="1:68" ht="14.25" customHeight="1">
      <c r="A122" s="45">
        <v>115</v>
      </c>
      <c r="B122" s="45" t="s">
        <v>118</v>
      </c>
      <c r="C122" s="46">
        <v>604001</v>
      </c>
      <c r="D122" s="47" t="s">
        <v>238</v>
      </c>
      <c r="E122" s="47" t="s">
        <v>139</v>
      </c>
      <c r="F122" s="48">
        <v>8</v>
      </c>
      <c r="G122" s="48"/>
      <c r="H122" s="48"/>
      <c r="I122" s="48">
        <v>8</v>
      </c>
      <c r="J122" s="48"/>
      <c r="K122" s="48"/>
      <c r="L122" s="48">
        <v>40</v>
      </c>
      <c r="M122" s="48"/>
      <c r="N122" s="48">
        <v>4</v>
      </c>
      <c r="O122" s="48">
        <v>52</v>
      </c>
      <c r="P122" s="49">
        <v>924.19281999999998</v>
      </c>
      <c r="Q122" s="49">
        <v>575.51282000000003</v>
      </c>
      <c r="R122" s="45">
        <v>162.27701999999999</v>
      </c>
      <c r="S122" s="49">
        <v>0</v>
      </c>
      <c r="T122" s="45">
        <v>0</v>
      </c>
      <c r="U122" s="45"/>
      <c r="V122" s="45"/>
      <c r="W122" s="45"/>
      <c r="X122" s="45"/>
      <c r="Y122" s="49">
        <v>11.52</v>
      </c>
      <c r="Z122" s="45">
        <v>0</v>
      </c>
      <c r="AA122" s="45"/>
      <c r="AB122" s="45"/>
      <c r="AC122" s="45">
        <v>11.52</v>
      </c>
      <c r="AD122" s="45"/>
      <c r="AE122" s="45">
        <v>62.16</v>
      </c>
      <c r="AF122" s="51">
        <v>51.153599999999997</v>
      </c>
      <c r="AG122" s="45">
        <v>19.804300000000001</v>
      </c>
      <c r="AH122" s="45">
        <v>26.226199999999999</v>
      </c>
      <c r="AI122" s="45"/>
      <c r="AJ122" s="45">
        <v>4.0065</v>
      </c>
      <c r="AK122" s="45">
        <v>38.365200000000002</v>
      </c>
      <c r="AL122" s="45"/>
      <c r="AM122" s="45">
        <v>200</v>
      </c>
      <c r="AN122" s="53" t="s">
        <v>238</v>
      </c>
      <c r="AO122" s="49">
        <v>348.68</v>
      </c>
      <c r="AP122" s="45">
        <v>7.68</v>
      </c>
      <c r="AQ122" s="45">
        <v>0</v>
      </c>
      <c r="AR122" s="54">
        <v>69</v>
      </c>
      <c r="AS122" s="45">
        <v>272</v>
      </c>
      <c r="AT122" s="49">
        <v>0</v>
      </c>
      <c r="AU122" s="49">
        <v>0</v>
      </c>
      <c r="AV122" s="45"/>
      <c r="AW122" s="45"/>
      <c r="AX122" s="45"/>
      <c r="AY122" s="45"/>
      <c r="AZ122" s="45"/>
      <c r="BA122" s="62"/>
      <c r="BB122" s="45"/>
      <c r="BC122" s="45"/>
      <c r="BD122" s="51"/>
      <c r="BE122" s="45"/>
      <c r="BF122" s="45"/>
      <c r="BG122" s="45"/>
      <c r="BH122" s="45"/>
      <c r="BI122" s="45">
        <v>55</v>
      </c>
      <c r="BJ122" s="45"/>
      <c r="BK122" s="45"/>
      <c r="BL122" s="52">
        <v>979.19281999999998</v>
      </c>
      <c r="BM122" s="45"/>
      <c r="BN122" s="55"/>
      <c r="BO122" s="45"/>
      <c r="BP122" s="45">
        <v>979.19281999999998</v>
      </c>
    </row>
    <row r="123" spans="1:68" ht="14.25" customHeight="1">
      <c r="A123" s="45">
        <v>116</v>
      </c>
      <c r="B123" s="45" t="s">
        <v>118</v>
      </c>
      <c r="C123" s="46">
        <v>202001</v>
      </c>
      <c r="D123" s="47" t="s">
        <v>239</v>
      </c>
      <c r="E123" s="47" t="s">
        <v>120</v>
      </c>
      <c r="F123" s="48">
        <v>55</v>
      </c>
      <c r="G123" s="48">
        <v>18</v>
      </c>
      <c r="H123" s="48"/>
      <c r="I123" s="48">
        <v>37</v>
      </c>
      <c r="J123" s="48"/>
      <c r="K123" s="48"/>
      <c r="L123" s="48"/>
      <c r="M123" s="48"/>
      <c r="N123" s="48">
        <v>77</v>
      </c>
      <c r="O123" s="48">
        <v>132</v>
      </c>
      <c r="P123" s="49">
        <v>1190.5786000000001</v>
      </c>
      <c r="Q123" s="49">
        <v>764.2106</v>
      </c>
      <c r="R123" s="45">
        <v>332.06279999999998</v>
      </c>
      <c r="S123" s="49">
        <v>40.86</v>
      </c>
      <c r="T123" s="45">
        <v>40.5</v>
      </c>
      <c r="U123" s="45"/>
      <c r="V123" s="45"/>
      <c r="W123" s="45"/>
      <c r="X123" s="45">
        <v>0.36</v>
      </c>
      <c r="Y123" s="49">
        <v>92.740600000000001</v>
      </c>
      <c r="Z123" s="45">
        <v>7.1025999999999998</v>
      </c>
      <c r="AA123" s="45"/>
      <c r="AB123" s="45"/>
      <c r="AC123" s="45">
        <v>85.638000000000005</v>
      </c>
      <c r="AD123" s="45"/>
      <c r="AE123" s="45">
        <v>95.83</v>
      </c>
      <c r="AF123" s="51">
        <v>89.781300000000002</v>
      </c>
      <c r="AG123" s="45"/>
      <c r="AH123" s="45">
        <v>40.390900000000002</v>
      </c>
      <c r="AI123" s="45"/>
      <c r="AJ123" s="45">
        <v>5.2089999999999996</v>
      </c>
      <c r="AK123" s="45">
        <v>67.335999999999999</v>
      </c>
      <c r="AL123" s="45"/>
      <c r="AM123" s="45"/>
      <c r="AN123" s="53" t="s">
        <v>239</v>
      </c>
      <c r="AO123" s="49">
        <v>405.37599999999998</v>
      </c>
      <c r="AP123" s="45">
        <v>57.11999999999999</v>
      </c>
      <c r="AQ123" s="45">
        <v>14.256</v>
      </c>
      <c r="AR123" s="54">
        <v>334</v>
      </c>
      <c r="AS123" s="45"/>
      <c r="AT123" s="49">
        <v>20.992000000000001</v>
      </c>
      <c r="AU123" s="49">
        <v>0</v>
      </c>
      <c r="AV123" s="45"/>
      <c r="AW123" s="45"/>
      <c r="AX123" s="45"/>
      <c r="AY123" s="45"/>
      <c r="AZ123" s="45"/>
      <c r="BA123" s="62">
        <v>7.992</v>
      </c>
      <c r="BB123" s="45"/>
      <c r="BC123" s="45"/>
      <c r="BD123" s="51"/>
      <c r="BE123" s="45"/>
      <c r="BF123" s="45"/>
      <c r="BG123" s="45"/>
      <c r="BH123" s="45">
        <v>13</v>
      </c>
      <c r="BI123" s="45">
        <v>40</v>
      </c>
      <c r="BJ123" s="45"/>
      <c r="BK123" s="45"/>
      <c r="BL123" s="52">
        <v>1230.5786000000001</v>
      </c>
      <c r="BM123" s="45"/>
      <c r="BN123" s="55">
        <v>99</v>
      </c>
      <c r="BO123" s="45"/>
      <c r="BP123" s="45">
        <v>1329.5786000000001</v>
      </c>
    </row>
    <row r="124" spans="1:68" ht="14.25" customHeight="1">
      <c r="A124" s="45">
        <v>117</v>
      </c>
      <c r="B124" s="45" t="s">
        <v>118</v>
      </c>
      <c r="C124" s="46">
        <v>202002</v>
      </c>
      <c r="D124" s="57" t="s">
        <v>240</v>
      </c>
      <c r="E124" s="57" t="s">
        <v>139</v>
      </c>
      <c r="F124" s="48">
        <v>275</v>
      </c>
      <c r="G124" s="48"/>
      <c r="H124" s="48"/>
      <c r="I124" s="48">
        <v>268</v>
      </c>
      <c r="J124" s="48">
        <v>7</v>
      </c>
      <c r="K124" s="48"/>
      <c r="L124" s="48"/>
      <c r="M124" s="48"/>
      <c r="N124" s="48">
        <v>91</v>
      </c>
      <c r="O124" s="48">
        <v>366</v>
      </c>
      <c r="P124" s="49">
        <v>3750.6922</v>
      </c>
      <c r="Q124" s="49">
        <v>3222.5066000000002</v>
      </c>
      <c r="R124" s="45">
        <v>1580.0483999999999</v>
      </c>
      <c r="S124" s="49">
        <v>0.72</v>
      </c>
      <c r="T124" s="45">
        <v>0</v>
      </c>
      <c r="U124" s="45"/>
      <c r="V124" s="45"/>
      <c r="W124" s="45"/>
      <c r="X124" s="45">
        <v>0.72</v>
      </c>
      <c r="Y124" s="49">
        <v>0</v>
      </c>
      <c r="Z124" s="45">
        <v>0</v>
      </c>
      <c r="AA124" s="45"/>
      <c r="AB124" s="45"/>
      <c r="AC124" s="45"/>
      <c r="AD124" s="45"/>
      <c r="AE124" s="45">
        <v>712.25</v>
      </c>
      <c r="AF124" s="51">
        <v>398.4477</v>
      </c>
      <c r="AG124" s="45"/>
      <c r="AH124" s="45">
        <v>195.52789999999999</v>
      </c>
      <c r="AI124" s="45"/>
      <c r="AJ124" s="45">
        <v>36.6768</v>
      </c>
      <c r="AK124" s="45">
        <v>298.83580000000001</v>
      </c>
      <c r="AL124" s="45"/>
      <c r="AM124" s="45"/>
      <c r="AN124" s="59" t="s">
        <v>240</v>
      </c>
      <c r="AO124" s="49">
        <v>439.29999999999995</v>
      </c>
      <c r="AP124" s="45"/>
      <c r="AQ124" s="45">
        <v>0</v>
      </c>
      <c r="AR124" s="66">
        <v>408.9</v>
      </c>
      <c r="AS124" s="45">
        <v>30.4</v>
      </c>
      <c r="AT124" s="49">
        <v>88.885599999999997</v>
      </c>
      <c r="AU124" s="49">
        <v>0</v>
      </c>
      <c r="AV124" s="45"/>
      <c r="AW124" s="45"/>
      <c r="AX124" s="45"/>
      <c r="AY124" s="45"/>
      <c r="AZ124" s="45"/>
      <c r="BA124" s="62">
        <v>5.0856000000000003</v>
      </c>
      <c r="BB124" s="45"/>
      <c r="BC124" s="45"/>
      <c r="BD124" s="67">
        <v>83.8</v>
      </c>
      <c r="BE124" s="45"/>
      <c r="BF124" s="45"/>
      <c r="BG124" s="45"/>
      <c r="BH124" s="62"/>
      <c r="BI124" s="45">
        <v>120</v>
      </c>
      <c r="BJ124" s="45"/>
      <c r="BK124" s="45"/>
      <c r="BL124" s="52">
        <v>3870.6922</v>
      </c>
      <c r="BM124" s="45"/>
      <c r="BN124" s="55">
        <v>767</v>
      </c>
      <c r="BO124" s="45"/>
      <c r="BP124" s="45">
        <v>4637.6921999999995</v>
      </c>
    </row>
    <row r="125" spans="1:68" ht="14.25" customHeight="1">
      <c r="A125" s="45">
        <v>118</v>
      </c>
      <c r="B125" s="45" t="s">
        <v>118</v>
      </c>
      <c r="C125" s="46">
        <v>202003</v>
      </c>
      <c r="D125" s="57" t="s">
        <v>241</v>
      </c>
      <c r="E125" s="57" t="s">
        <v>139</v>
      </c>
      <c r="F125" s="48">
        <v>88</v>
      </c>
      <c r="G125" s="48"/>
      <c r="H125" s="48"/>
      <c r="I125" s="48">
        <v>80</v>
      </c>
      <c r="J125" s="48">
        <v>8</v>
      </c>
      <c r="K125" s="48"/>
      <c r="L125" s="48"/>
      <c r="M125" s="48"/>
      <c r="N125" s="48">
        <v>34</v>
      </c>
      <c r="O125" s="48">
        <v>122</v>
      </c>
      <c r="P125" s="49">
        <v>1319.1952999999999</v>
      </c>
      <c r="Q125" s="49">
        <v>1058.3253</v>
      </c>
      <c r="R125" s="45">
        <v>434.3664</v>
      </c>
      <c r="S125" s="49">
        <v>125.71199999999999</v>
      </c>
      <c r="T125" s="45">
        <v>0</v>
      </c>
      <c r="U125" s="61">
        <v>77.111999999999995</v>
      </c>
      <c r="V125" s="61">
        <v>48.6</v>
      </c>
      <c r="W125" s="45"/>
      <c r="X125" s="45"/>
      <c r="Y125" s="49">
        <v>0</v>
      </c>
      <c r="Z125" s="45">
        <v>0</v>
      </c>
      <c r="AA125" s="45"/>
      <c r="AB125" s="45"/>
      <c r="AC125" s="45"/>
      <c r="AD125" s="45"/>
      <c r="AE125" s="45">
        <v>227.92</v>
      </c>
      <c r="AF125" s="51">
        <v>116.10339999999999</v>
      </c>
      <c r="AG125" s="45"/>
      <c r="AH125" s="45">
        <v>56.549300000000002</v>
      </c>
      <c r="AI125" s="45"/>
      <c r="AJ125" s="45">
        <v>10.5966</v>
      </c>
      <c r="AK125" s="45">
        <v>87.077600000000004</v>
      </c>
      <c r="AL125" s="45"/>
      <c r="AM125" s="45"/>
      <c r="AN125" s="59" t="s">
        <v>241</v>
      </c>
      <c r="AO125" s="49">
        <v>193.76</v>
      </c>
      <c r="AP125" s="45"/>
      <c r="AQ125" s="45">
        <v>0</v>
      </c>
      <c r="AR125" s="66">
        <v>161.76</v>
      </c>
      <c r="AS125" s="45">
        <v>32</v>
      </c>
      <c r="AT125" s="49">
        <v>67.11</v>
      </c>
      <c r="AU125" s="49">
        <v>0</v>
      </c>
      <c r="AV125" s="45"/>
      <c r="AW125" s="45"/>
      <c r="AX125" s="45"/>
      <c r="AY125" s="45"/>
      <c r="AZ125" s="45"/>
      <c r="BA125" s="62">
        <v>17.91</v>
      </c>
      <c r="BB125" s="45"/>
      <c r="BC125" s="45"/>
      <c r="BD125" s="67">
        <v>49.2</v>
      </c>
      <c r="BE125" s="45"/>
      <c r="BF125" s="45"/>
      <c r="BG125" s="45"/>
      <c r="BH125" s="62"/>
      <c r="BI125" s="45">
        <v>10</v>
      </c>
      <c r="BJ125" s="45"/>
      <c r="BK125" s="45"/>
      <c r="BL125" s="52">
        <v>1329.1952999999999</v>
      </c>
      <c r="BM125" s="45"/>
      <c r="BN125" s="55">
        <v>256</v>
      </c>
      <c r="BO125" s="45"/>
      <c r="BP125" s="45">
        <v>1585.1952999999999</v>
      </c>
    </row>
    <row r="126" spans="1:68" ht="14.25" customHeight="1">
      <c r="A126" s="45">
        <v>119</v>
      </c>
      <c r="B126" s="45" t="s">
        <v>118</v>
      </c>
      <c r="C126" s="46">
        <v>202004</v>
      </c>
      <c r="D126" s="57" t="s">
        <v>242</v>
      </c>
      <c r="E126" s="57" t="s">
        <v>139</v>
      </c>
      <c r="F126" s="48">
        <v>128</v>
      </c>
      <c r="G126" s="48"/>
      <c r="H126" s="48"/>
      <c r="I126" s="48">
        <v>122</v>
      </c>
      <c r="J126" s="48">
        <v>6</v>
      </c>
      <c r="K126" s="48"/>
      <c r="L126" s="48"/>
      <c r="M126" s="48"/>
      <c r="N126" s="48">
        <v>21</v>
      </c>
      <c r="O126" s="48">
        <v>149</v>
      </c>
      <c r="P126" s="49">
        <v>1804.1287999999997</v>
      </c>
      <c r="Q126" s="49">
        <v>1522.5167999999999</v>
      </c>
      <c r="R126" s="45">
        <v>639.95759999999996</v>
      </c>
      <c r="S126" s="49">
        <v>154.94400000000002</v>
      </c>
      <c r="T126" s="45">
        <v>0</v>
      </c>
      <c r="U126" s="61">
        <v>111.024</v>
      </c>
      <c r="V126" s="61">
        <v>43.92</v>
      </c>
      <c r="W126" s="45"/>
      <c r="X126" s="45"/>
      <c r="Y126" s="49">
        <v>0</v>
      </c>
      <c r="Z126" s="45">
        <v>0</v>
      </c>
      <c r="AA126" s="45"/>
      <c r="AB126" s="45"/>
      <c r="AC126" s="45"/>
      <c r="AD126" s="45"/>
      <c r="AE126" s="45">
        <v>331.52</v>
      </c>
      <c r="AF126" s="51">
        <v>170.18199999999999</v>
      </c>
      <c r="AG126" s="45"/>
      <c r="AH126" s="45">
        <v>82.733099999999993</v>
      </c>
      <c r="AI126" s="45"/>
      <c r="AJ126" s="45">
        <v>15.5436</v>
      </c>
      <c r="AK126" s="45">
        <v>127.6365</v>
      </c>
      <c r="AL126" s="45"/>
      <c r="AM126" s="45"/>
      <c r="AN126" s="59" t="s">
        <v>242</v>
      </c>
      <c r="AO126" s="49">
        <v>215.3</v>
      </c>
      <c r="AP126" s="45"/>
      <c r="AQ126" s="45">
        <v>0</v>
      </c>
      <c r="AR126" s="66">
        <v>202.5</v>
      </c>
      <c r="AS126" s="45">
        <v>12.8</v>
      </c>
      <c r="AT126" s="49">
        <v>66.311999999999998</v>
      </c>
      <c r="AU126" s="49">
        <v>0</v>
      </c>
      <c r="AV126" s="45"/>
      <c r="AW126" s="45"/>
      <c r="AX126" s="45"/>
      <c r="AY126" s="45"/>
      <c r="AZ126" s="45"/>
      <c r="BA126" s="62">
        <v>3.3119999999999998</v>
      </c>
      <c r="BB126" s="45"/>
      <c r="BC126" s="45"/>
      <c r="BD126" s="67">
        <v>63</v>
      </c>
      <c r="BE126" s="45"/>
      <c r="BF126" s="45"/>
      <c r="BG126" s="45"/>
      <c r="BH126" s="62"/>
      <c r="BI126" s="45"/>
      <c r="BJ126" s="45"/>
      <c r="BK126" s="45"/>
      <c r="BL126" s="52">
        <v>1804.1287999999997</v>
      </c>
      <c r="BM126" s="45"/>
      <c r="BN126" s="55">
        <v>268</v>
      </c>
      <c r="BO126" s="45"/>
      <c r="BP126" s="45">
        <v>2072.1287999999995</v>
      </c>
    </row>
    <row r="127" spans="1:68" ht="14.25" customHeight="1">
      <c r="A127" s="45">
        <v>120</v>
      </c>
      <c r="B127" s="45" t="s">
        <v>118</v>
      </c>
      <c r="C127" s="46">
        <v>202005</v>
      </c>
      <c r="D127" s="57" t="s">
        <v>243</v>
      </c>
      <c r="E127" s="57" t="s">
        <v>139</v>
      </c>
      <c r="F127" s="48">
        <v>94</v>
      </c>
      <c r="G127" s="48"/>
      <c r="H127" s="48"/>
      <c r="I127" s="48">
        <v>89</v>
      </c>
      <c r="J127" s="48">
        <v>5</v>
      </c>
      <c r="K127" s="48"/>
      <c r="L127" s="48"/>
      <c r="M127" s="48"/>
      <c r="N127" s="48">
        <v>19</v>
      </c>
      <c r="O127" s="48">
        <v>113</v>
      </c>
      <c r="P127" s="49">
        <v>1315.2506000000001</v>
      </c>
      <c r="Q127" s="49">
        <v>1070.8546000000001</v>
      </c>
      <c r="R127" s="45">
        <v>440.78160000000003</v>
      </c>
      <c r="S127" s="49">
        <v>106.82400000000001</v>
      </c>
      <c r="T127" s="45">
        <v>0</v>
      </c>
      <c r="U127" s="61">
        <v>76.224000000000004</v>
      </c>
      <c r="V127" s="61">
        <v>30.6</v>
      </c>
      <c r="W127" s="45"/>
      <c r="X127" s="45"/>
      <c r="Y127" s="49">
        <v>0</v>
      </c>
      <c r="Z127" s="45">
        <v>0</v>
      </c>
      <c r="AA127" s="45"/>
      <c r="AB127" s="45"/>
      <c r="AC127" s="45"/>
      <c r="AD127" s="45"/>
      <c r="AE127" s="45">
        <v>243.46</v>
      </c>
      <c r="AF127" s="51">
        <v>120.3075</v>
      </c>
      <c r="AG127" s="45"/>
      <c r="AH127" s="45">
        <v>58.302999999999997</v>
      </c>
      <c r="AI127" s="45"/>
      <c r="AJ127" s="45">
        <v>10.947900000000001</v>
      </c>
      <c r="AK127" s="45">
        <v>90.230599999999995</v>
      </c>
      <c r="AL127" s="45"/>
      <c r="AM127" s="45"/>
      <c r="AN127" s="59" t="s">
        <v>243</v>
      </c>
      <c r="AO127" s="49">
        <v>179.48</v>
      </c>
      <c r="AP127" s="45"/>
      <c r="AQ127" s="45">
        <v>0</v>
      </c>
      <c r="AR127" s="66">
        <v>173.88</v>
      </c>
      <c r="AS127" s="45">
        <v>5.6</v>
      </c>
      <c r="AT127" s="49">
        <v>64.915999999999997</v>
      </c>
      <c r="AU127" s="49">
        <v>0</v>
      </c>
      <c r="AV127" s="45"/>
      <c r="AW127" s="45"/>
      <c r="AX127" s="45"/>
      <c r="AY127" s="45"/>
      <c r="AZ127" s="45"/>
      <c r="BA127" s="62">
        <v>5.3160000000000007</v>
      </c>
      <c r="BB127" s="45"/>
      <c r="BC127" s="45"/>
      <c r="BD127" s="67">
        <v>59.6</v>
      </c>
      <c r="BE127" s="45"/>
      <c r="BF127" s="45"/>
      <c r="BG127" s="45"/>
      <c r="BH127" s="62"/>
      <c r="BI127" s="45"/>
      <c r="BJ127" s="45"/>
      <c r="BK127" s="45"/>
      <c r="BL127" s="52">
        <v>1315.2506000000001</v>
      </c>
      <c r="BM127" s="45"/>
      <c r="BN127" s="55">
        <v>236</v>
      </c>
      <c r="BO127" s="45"/>
      <c r="BP127" s="45">
        <v>1551.2506000000001</v>
      </c>
    </row>
    <row r="128" spans="1:68" ht="14.25" customHeight="1">
      <c r="A128" s="45">
        <v>121</v>
      </c>
      <c r="B128" s="45" t="s">
        <v>118</v>
      </c>
      <c r="C128" s="46">
        <v>202006</v>
      </c>
      <c r="D128" s="57" t="s">
        <v>244</v>
      </c>
      <c r="E128" s="57" t="s">
        <v>139</v>
      </c>
      <c r="F128" s="48">
        <v>70</v>
      </c>
      <c r="G128" s="48"/>
      <c r="H128" s="48"/>
      <c r="I128" s="48">
        <v>67</v>
      </c>
      <c r="J128" s="48">
        <v>3</v>
      </c>
      <c r="K128" s="48"/>
      <c r="L128" s="48"/>
      <c r="M128" s="48"/>
      <c r="N128" s="48">
        <v>20</v>
      </c>
      <c r="O128" s="48">
        <v>90</v>
      </c>
      <c r="P128" s="49">
        <v>982.99250000000006</v>
      </c>
      <c r="Q128" s="49">
        <v>791.04050000000007</v>
      </c>
      <c r="R128" s="45">
        <v>321.53160000000003</v>
      </c>
      <c r="S128" s="49">
        <v>82.367999999999995</v>
      </c>
      <c r="T128" s="45">
        <v>0</v>
      </c>
      <c r="U128" s="61">
        <v>58.247999999999998</v>
      </c>
      <c r="V128" s="61">
        <v>24.12</v>
      </c>
      <c r="W128" s="45"/>
      <c r="X128" s="45"/>
      <c r="Y128" s="49">
        <v>0</v>
      </c>
      <c r="Z128" s="45">
        <v>0</v>
      </c>
      <c r="AA128" s="45"/>
      <c r="AB128" s="45"/>
      <c r="AC128" s="45"/>
      <c r="AD128" s="45"/>
      <c r="AE128" s="45">
        <v>181.3</v>
      </c>
      <c r="AF128" s="51">
        <v>88.517099999999999</v>
      </c>
      <c r="AG128" s="45"/>
      <c r="AH128" s="45">
        <v>42.890700000000002</v>
      </c>
      <c r="AI128" s="45"/>
      <c r="AJ128" s="45">
        <v>8.0452999999999992</v>
      </c>
      <c r="AK128" s="45">
        <v>66.387799999999999</v>
      </c>
      <c r="AL128" s="45"/>
      <c r="AM128" s="45"/>
      <c r="AN128" s="59" t="s">
        <v>244</v>
      </c>
      <c r="AO128" s="49">
        <v>143.97999999999999</v>
      </c>
      <c r="AP128" s="45"/>
      <c r="AQ128" s="45">
        <v>0</v>
      </c>
      <c r="AR128" s="66">
        <v>139.97999999999999</v>
      </c>
      <c r="AS128" s="45">
        <v>4</v>
      </c>
      <c r="AT128" s="49">
        <v>47.972000000000001</v>
      </c>
      <c r="AU128" s="49">
        <v>0</v>
      </c>
      <c r="AV128" s="45"/>
      <c r="AW128" s="45"/>
      <c r="AX128" s="45"/>
      <c r="AY128" s="45"/>
      <c r="AZ128" s="45"/>
      <c r="BA128" s="62">
        <v>6.3719999999999999</v>
      </c>
      <c r="BB128" s="45"/>
      <c r="BC128" s="45"/>
      <c r="BD128" s="67">
        <v>41.6</v>
      </c>
      <c r="BE128" s="45"/>
      <c r="BF128" s="45"/>
      <c r="BG128" s="45"/>
      <c r="BH128" s="62"/>
      <c r="BI128" s="45"/>
      <c r="BJ128" s="45"/>
      <c r="BK128" s="45"/>
      <c r="BL128" s="52">
        <v>982.99250000000006</v>
      </c>
      <c r="BM128" s="45"/>
      <c r="BN128" s="55">
        <v>196</v>
      </c>
      <c r="BO128" s="45"/>
      <c r="BP128" s="45">
        <v>1178.9925000000001</v>
      </c>
    </row>
    <row r="129" spans="1:68" ht="14.25" customHeight="1">
      <c r="A129" s="45">
        <v>122</v>
      </c>
      <c r="B129" s="45" t="s">
        <v>118</v>
      </c>
      <c r="C129" s="46">
        <v>202007</v>
      </c>
      <c r="D129" s="57" t="s">
        <v>245</v>
      </c>
      <c r="E129" s="57" t="s">
        <v>139</v>
      </c>
      <c r="F129" s="48">
        <v>272</v>
      </c>
      <c r="G129" s="48"/>
      <c r="H129" s="48"/>
      <c r="I129" s="48">
        <v>265</v>
      </c>
      <c r="J129" s="48">
        <v>7</v>
      </c>
      <c r="K129" s="48"/>
      <c r="L129" s="48"/>
      <c r="M129" s="48"/>
      <c r="N129" s="48">
        <v>71</v>
      </c>
      <c r="O129" s="48">
        <v>343</v>
      </c>
      <c r="P129" s="49">
        <v>3623.7057000000009</v>
      </c>
      <c r="Q129" s="49">
        <v>2989.3817000000008</v>
      </c>
      <c r="R129" s="45">
        <v>1420.0776000000001</v>
      </c>
      <c r="S129" s="49">
        <v>0</v>
      </c>
      <c r="T129" s="45">
        <v>0</v>
      </c>
      <c r="U129" s="45"/>
      <c r="V129" s="45"/>
      <c r="W129" s="45"/>
      <c r="X129" s="45"/>
      <c r="Y129" s="49">
        <v>0</v>
      </c>
      <c r="Z129" s="45">
        <v>0</v>
      </c>
      <c r="AA129" s="45"/>
      <c r="AB129" s="45"/>
      <c r="AC129" s="45"/>
      <c r="AD129" s="45"/>
      <c r="AE129" s="45">
        <v>704.48</v>
      </c>
      <c r="AF129" s="51">
        <v>371.2636</v>
      </c>
      <c r="AG129" s="45"/>
      <c r="AH129" s="45">
        <v>181.1199</v>
      </c>
      <c r="AI129" s="45"/>
      <c r="AJ129" s="45">
        <v>33.992899999999999</v>
      </c>
      <c r="AK129" s="45">
        <v>278.4477</v>
      </c>
      <c r="AL129" s="45"/>
      <c r="AM129" s="45"/>
      <c r="AN129" s="59" t="s">
        <v>245</v>
      </c>
      <c r="AO129" s="49">
        <v>509.5</v>
      </c>
      <c r="AP129" s="45"/>
      <c r="AQ129" s="45">
        <v>0</v>
      </c>
      <c r="AR129" s="66">
        <v>477.5</v>
      </c>
      <c r="AS129" s="45">
        <v>32</v>
      </c>
      <c r="AT129" s="49">
        <v>124.824</v>
      </c>
      <c r="AU129" s="49">
        <v>0</v>
      </c>
      <c r="AV129" s="45"/>
      <c r="AW129" s="45"/>
      <c r="AX129" s="45"/>
      <c r="AY129" s="45"/>
      <c r="AZ129" s="45"/>
      <c r="BA129" s="62">
        <v>4.8239999999999998</v>
      </c>
      <c r="BB129" s="45"/>
      <c r="BC129" s="45"/>
      <c r="BD129" s="67">
        <v>120</v>
      </c>
      <c r="BE129" s="45"/>
      <c r="BF129" s="45"/>
      <c r="BG129" s="45"/>
      <c r="BH129" s="62"/>
      <c r="BI129" s="45">
        <v>30</v>
      </c>
      <c r="BJ129" s="45"/>
      <c r="BK129" s="45"/>
      <c r="BL129" s="52">
        <v>3653.7057000000009</v>
      </c>
      <c r="BM129" s="45"/>
      <c r="BN129" s="55">
        <v>858</v>
      </c>
      <c r="BO129" s="45"/>
      <c r="BP129" s="45">
        <v>4511.7057000000004</v>
      </c>
    </row>
    <row r="130" spans="1:68" ht="28.5" customHeight="1">
      <c r="A130" s="45">
        <v>123</v>
      </c>
      <c r="B130" s="45" t="s">
        <v>118</v>
      </c>
      <c r="C130" s="46">
        <v>202008</v>
      </c>
      <c r="D130" s="65" t="s">
        <v>246</v>
      </c>
      <c r="E130" s="57" t="s">
        <v>139</v>
      </c>
      <c r="F130" s="48">
        <v>178</v>
      </c>
      <c r="G130" s="48"/>
      <c r="H130" s="48"/>
      <c r="I130" s="48">
        <v>169</v>
      </c>
      <c r="J130" s="48">
        <v>9</v>
      </c>
      <c r="K130" s="48"/>
      <c r="L130" s="48"/>
      <c r="M130" s="48">
        <v>1</v>
      </c>
      <c r="N130" s="48">
        <v>38</v>
      </c>
      <c r="O130" s="48">
        <v>217</v>
      </c>
      <c r="P130" s="49">
        <v>3310.9829999999997</v>
      </c>
      <c r="Q130" s="49">
        <v>1895.5089999999998</v>
      </c>
      <c r="R130" s="45">
        <v>885.35159999999996</v>
      </c>
      <c r="S130" s="49">
        <v>0</v>
      </c>
      <c r="T130" s="45">
        <v>0</v>
      </c>
      <c r="U130" s="45"/>
      <c r="V130" s="45"/>
      <c r="W130" s="45"/>
      <c r="X130" s="45"/>
      <c r="Y130" s="49">
        <v>0</v>
      </c>
      <c r="Z130" s="45">
        <v>0</v>
      </c>
      <c r="AA130" s="45"/>
      <c r="AB130" s="45"/>
      <c r="AC130" s="45"/>
      <c r="AD130" s="45"/>
      <c r="AE130" s="45">
        <v>461.02</v>
      </c>
      <c r="AF130" s="51">
        <v>235.92509999999999</v>
      </c>
      <c r="AG130" s="45"/>
      <c r="AH130" s="45">
        <v>114.7266</v>
      </c>
      <c r="AI130" s="45"/>
      <c r="AJ130" s="45">
        <v>21.541899999999998</v>
      </c>
      <c r="AK130" s="45">
        <v>176.94380000000001</v>
      </c>
      <c r="AL130" s="45"/>
      <c r="AM130" s="45"/>
      <c r="AN130" s="68" t="s">
        <v>246</v>
      </c>
      <c r="AO130" s="49">
        <v>889.52</v>
      </c>
      <c r="AP130" s="45"/>
      <c r="AQ130" s="45">
        <v>0</v>
      </c>
      <c r="AR130" s="66">
        <v>867.12</v>
      </c>
      <c r="AS130" s="45">
        <v>22.4</v>
      </c>
      <c r="AT130" s="49">
        <v>525.95400000000006</v>
      </c>
      <c r="AU130" s="49">
        <v>4.3860000000000001</v>
      </c>
      <c r="AV130" s="45"/>
      <c r="AW130" s="45">
        <v>4.3860000000000001</v>
      </c>
      <c r="AX130" s="45"/>
      <c r="AY130" s="45"/>
      <c r="AZ130" s="45"/>
      <c r="BA130" s="62">
        <v>4.968</v>
      </c>
      <c r="BB130" s="45"/>
      <c r="BC130" s="45"/>
      <c r="BD130" s="67">
        <v>516.6</v>
      </c>
      <c r="BE130" s="45"/>
      <c r="BF130" s="45"/>
      <c r="BG130" s="45"/>
      <c r="BH130" s="45"/>
      <c r="BI130" s="45">
        <v>80</v>
      </c>
      <c r="BJ130" s="45"/>
      <c r="BK130" s="45"/>
      <c r="BL130" s="52">
        <v>3390.9829999999997</v>
      </c>
      <c r="BM130" s="45"/>
      <c r="BN130" s="55">
        <v>177</v>
      </c>
      <c r="BO130" s="45"/>
      <c r="BP130" s="45">
        <v>3567.9829999999997</v>
      </c>
    </row>
    <row r="131" spans="1:68" ht="14.25" customHeight="1">
      <c r="A131" s="45">
        <v>124</v>
      </c>
      <c r="B131" s="45" t="s">
        <v>118</v>
      </c>
      <c r="C131" s="46">
        <v>202009</v>
      </c>
      <c r="D131" s="57" t="s">
        <v>247</v>
      </c>
      <c r="E131" s="57" t="s">
        <v>139</v>
      </c>
      <c r="F131" s="48">
        <v>23</v>
      </c>
      <c r="G131" s="48"/>
      <c r="H131" s="48"/>
      <c r="I131" s="48">
        <v>23</v>
      </c>
      <c r="J131" s="48"/>
      <c r="K131" s="48"/>
      <c r="L131" s="48"/>
      <c r="M131" s="48"/>
      <c r="N131" s="48">
        <v>27</v>
      </c>
      <c r="O131" s="48">
        <v>50</v>
      </c>
      <c r="P131" s="49">
        <v>299.99589999999995</v>
      </c>
      <c r="Q131" s="49">
        <v>295.56789999999995</v>
      </c>
      <c r="R131" s="45">
        <v>150.9504</v>
      </c>
      <c r="S131" s="49">
        <v>0</v>
      </c>
      <c r="T131" s="45">
        <v>0</v>
      </c>
      <c r="U131" s="45"/>
      <c r="V131" s="45"/>
      <c r="W131" s="45"/>
      <c r="X131" s="45"/>
      <c r="Y131" s="49">
        <v>0</v>
      </c>
      <c r="Z131" s="45">
        <v>0</v>
      </c>
      <c r="AA131" s="45"/>
      <c r="AB131" s="45"/>
      <c r="AC131" s="45"/>
      <c r="AD131" s="45"/>
      <c r="AE131" s="45">
        <v>59.57</v>
      </c>
      <c r="AF131" s="51">
        <v>36.332900000000002</v>
      </c>
      <c r="AG131" s="45"/>
      <c r="AH131" s="45">
        <v>18.096699999999998</v>
      </c>
      <c r="AI131" s="45"/>
      <c r="AJ131" s="45">
        <v>3.3683000000000001</v>
      </c>
      <c r="AK131" s="45">
        <v>27.249600000000001</v>
      </c>
      <c r="AL131" s="45"/>
      <c r="AM131" s="45"/>
      <c r="AN131" s="59" t="s">
        <v>247</v>
      </c>
      <c r="AO131" s="49">
        <v>0</v>
      </c>
      <c r="AP131" s="45"/>
      <c r="AQ131" s="45">
        <v>0</v>
      </c>
      <c r="AR131" s="54"/>
      <c r="AS131" s="45"/>
      <c r="AT131" s="49">
        <v>4.4279999999999999</v>
      </c>
      <c r="AU131" s="49">
        <v>0</v>
      </c>
      <c r="AV131" s="45"/>
      <c r="AW131" s="45"/>
      <c r="AX131" s="45"/>
      <c r="AY131" s="45"/>
      <c r="AZ131" s="45"/>
      <c r="BA131" s="62">
        <v>4.4279999999999999</v>
      </c>
      <c r="BB131" s="45"/>
      <c r="BC131" s="45"/>
      <c r="BD131" s="51"/>
      <c r="BE131" s="45"/>
      <c r="BF131" s="45"/>
      <c r="BG131" s="45"/>
      <c r="BH131" s="45"/>
      <c r="BI131" s="45"/>
      <c r="BJ131" s="45"/>
      <c r="BK131" s="45"/>
      <c r="BL131" s="52">
        <v>299.99589999999995</v>
      </c>
      <c r="BM131" s="45"/>
      <c r="BN131" s="55">
        <v>4</v>
      </c>
      <c r="BO131" s="45"/>
      <c r="BP131" s="45">
        <v>303.99589999999995</v>
      </c>
    </row>
    <row r="132" spans="1:68" ht="14.25" customHeight="1">
      <c r="A132" s="45">
        <v>125</v>
      </c>
      <c r="B132" s="45" t="s">
        <v>118</v>
      </c>
      <c r="C132" s="69">
        <v>202010</v>
      </c>
      <c r="D132" s="57" t="s">
        <v>248</v>
      </c>
      <c r="E132" s="57" t="s">
        <v>139</v>
      </c>
      <c r="F132" s="48">
        <v>17</v>
      </c>
      <c r="G132" s="48"/>
      <c r="H132" s="48"/>
      <c r="I132" s="48">
        <v>17</v>
      </c>
      <c r="J132" s="48"/>
      <c r="K132" s="48"/>
      <c r="L132" s="48"/>
      <c r="M132" s="48"/>
      <c r="N132" s="48">
        <v>13</v>
      </c>
      <c r="O132" s="48">
        <v>30</v>
      </c>
      <c r="P132" s="49">
        <v>289.09659999999997</v>
      </c>
      <c r="Q132" s="49">
        <v>169.09659999999997</v>
      </c>
      <c r="R132" s="45">
        <v>75.862799999999993</v>
      </c>
      <c r="S132" s="49">
        <v>0</v>
      </c>
      <c r="T132" s="45">
        <v>0</v>
      </c>
      <c r="U132" s="45"/>
      <c r="V132" s="45"/>
      <c r="W132" s="45"/>
      <c r="X132" s="45"/>
      <c r="Y132" s="49">
        <v>0</v>
      </c>
      <c r="Z132" s="45">
        <v>0</v>
      </c>
      <c r="AA132" s="45"/>
      <c r="AB132" s="45"/>
      <c r="AC132" s="45"/>
      <c r="AD132" s="45"/>
      <c r="AE132" s="45">
        <v>44.03</v>
      </c>
      <c r="AF132" s="51">
        <v>21.141200000000001</v>
      </c>
      <c r="AG132" s="45"/>
      <c r="AH132" s="45">
        <v>10.288399999999999</v>
      </c>
      <c r="AI132" s="45"/>
      <c r="AJ132" s="45">
        <v>1.9182999999999999</v>
      </c>
      <c r="AK132" s="45">
        <v>15.8559</v>
      </c>
      <c r="AL132" s="45"/>
      <c r="AM132" s="45"/>
      <c r="AN132" s="59" t="s">
        <v>248</v>
      </c>
      <c r="AO132" s="49">
        <v>120</v>
      </c>
      <c r="AP132" s="45"/>
      <c r="AQ132" s="45">
        <v>0</v>
      </c>
      <c r="AR132" s="54"/>
      <c r="AS132" s="45">
        <v>120</v>
      </c>
      <c r="AT132" s="49">
        <v>0</v>
      </c>
      <c r="AU132" s="49">
        <v>0</v>
      </c>
      <c r="AV132" s="45"/>
      <c r="AW132" s="45"/>
      <c r="AX132" s="45"/>
      <c r="AY132" s="45"/>
      <c r="AZ132" s="45"/>
      <c r="BA132" s="45"/>
      <c r="BB132" s="45"/>
      <c r="BC132" s="45"/>
      <c r="BD132" s="51"/>
      <c r="BE132" s="45"/>
      <c r="BF132" s="45"/>
      <c r="BG132" s="45"/>
      <c r="BH132" s="45"/>
      <c r="BI132" s="45"/>
      <c r="BJ132" s="45"/>
      <c r="BK132" s="45"/>
      <c r="BL132" s="52">
        <v>289.09659999999997</v>
      </c>
      <c r="BM132" s="45"/>
      <c r="BN132" s="55"/>
      <c r="BO132" s="45"/>
      <c r="BP132" s="45">
        <v>289.09659999999997</v>
      </c>
    </row>
    <row r="133" spans="1:68" ht="14.25" customHeight="1">
      <c r="A133" s="45">
        <v>126</v>
      </c>
      <c r="B133" s="45" t="s">
        <v>118</v>
      </c>
      <c r="C133" s="69">
        <v>202011</v>
      </c>
      <c r="D133" s="57" t="s">
        <v>249</v>
      </c>
      <c r="E133" s="57" t="s">
        <v>139</v>
      </c>
      <c r="F133" s="48">
        <v>9</v>
      </c>
      <c r="G133" s="48"/>
      <c r="H133" s="48"/>
      <c r="I133" s="48">
        <v>8</v>
      </c>
      <c r="J133" s="48">
        <v>1</v>
      </c>
      <c r="K133" s="48"/>
      <c r="L133" s="48"/>
      <c r="M133" s="48"/>
      <c r="N133" s="48">
        <v>7</v>
      </c>
      <c r="O133" s="48">
        <v>16</v>
      </c>
      <c r="P133" s="49">
        <v>159.45070000000001</v>
      </c>
      <c r="Q133" s="49">
        <v>115.3507</v>
      </c>
      <c r="R133" s="45">
        <v>38.735999999999997</v>
      </c>
      <c r="S133" s="49">
        <v>18.0108</v>
      </c>
      <c r="T133" s="45">
        <v>0</v>
      </c>
      <c r="U133" s="45"/>
      <c r="V133" s="45"/>
      <c r="W133" s="45"/>
      <c r="X133" s="61">
        <v>18.0108</v>
      </c>
      <c r="Y133" s="49">
        <v>9.7200000000000006</v>
      </c>
      <c r="Z133" s="45">
        <v>0</v>
      </c>
      <c r="AA133" s="45"/>
      <c r="AB133" s="61">
        <v>9.7200000000000006</v>
      </c>
      <c r="AC133" s="45"/>
      <c r="AD133" s="45"/>
      <c r="AE133" s="45">
        <v>23.31</v>
      </c>
      <c r="AF133" s="51">
        <v>10.9642</v>
      </c>
      <c r="AG133" s="45"/>
      <c r="AH133" s="45">
        <v>5.3939000000000004</v>
      </c>
      <c r="AI133" s="45"/>
      <c r="AJ133" s="45">
        <v>0.99270000000000003</v>
      </c>
      <c r="AK133" s="45">
        <v>8.2231000000000005</v>
      </c>
      <c r="AL133" s="45"/>
      <c r="AM133" s="45"/>
      <c r="AN133" s="59" t="s">
        <v>249</v>
      </c>
      <c r="AO133" s="49">
        <v>40.799999999999997</v>
      </c>
      <c r="AP133" s="45"/>
      <c r="AQ133" s="45">
        <v>0</v>
      </c>
      <c r="AR133" s="54">
        <v>40.799999999999997</v>
      </c>
      <c r="AS133" s="45"/>
      <c r="AT133" s="49">
        <v>3.3</v>
      </c>
      <c r="AU133" s="49">
        <v>0</v>
      </c>
      <c r="AV133" s="45"/>
      <c r="AW133" s="45"/>
      <c r="AX133" s="45"/>
      <c r="AY133" s="45"/>
      <c r="AZ133" s="45"/>
      <c r="BA133" s="45"/>
      <c r="BB133" s="45"/>
      <c r="BC133" s="45"/>
      <c r="BD133" s="51">
        <v>3.3</v>
      </c>
      <c r="BE133" s="45"/>
      <c r="BF133" s="45"/>
      <c r="BG133" s="45"/>
      <c r="BH133" s="45"/>
      <c r="BI133" s="45">
        <v>20</v>
      </c>
      <c r="BJ133" s="45"/>
      <c r="BK133" s="45"/>
      <c r="BL133" s="52">
        <v>179.45070000000001</v>
      </c>
      <c r="BM133" s="45"/>
      <c r="BN133" s="55"/>
      <c r="BO133" s="45"/>
      <c r="BP133" s="45">
        <v>179.45070000000001</v>
      </c>
    </row>
    <row r="134" spans="1:68" ht="14.25" customHeight="1">
      <c r="A134" s="45">
        <v>127</v>
      </c>
      <c r="B134" s="45" t="s">
        <v>118</v>
      </c>
      <c r="C134" s="46">
        <v>202012</v>
      </c>
      <c r="D134" s="65" t="s">
        <v>250</v>
      </c>
      <c r="E134" s="57" t="s">
        <v>139</v>
      </c>
      <c r="F134" s="48">
        <v>1057</v>
      </c>
      <c r="G134" s="48"/>
      <c r="H134" s="48"/>
      <c r="I134" s="48">
        <v>1050</v>
      </c>
      <c r="J134" s="48">
        <v>7</v>
      </c>
      <c r="K134" s="48"/>
      <c r="L134" s="48"/>
      <c r="M134" s="48"/>
      <c r="N134" s="48">
        <v>449</v>
      </c>
      <c r="O134" s="48">
        <v>1506</v>
      </c>
      <c r="P134" s="49">
        <v>15063.2726</v>
      </c>
      <c r="Q134" s="49">
        <v>13256.4234</v>
      </c>
      <c r="R134" s="45">
        <v>5190.5735999999997</v>
      </c>
      <c r="S134" s="49">
        <v>941.62800000000004</v>
      </c>
      <c r="T134" s="45">
        <v>0</v>
      </c>
      <c r="U134" s="61">
        <v>938.73599999999999</v>
      </c>
      <c r="V134" s="45"/>
      <c r="W134" s="45"/>
      <c r="X134" s="45">
        <v>2.8919999999999999</v>
      </c>
      <c r="Y134" s="49">
        <v>1141.56</v>
      </c>
      <c r="Z134" s="45">
        <v>0</v>
      </c>
      <c r="AA134" s="45"/>
      <c r="AB134" s="61">
        <v>1141.56</v>
      </c>
      <c r="AC134" s="45"/>
      <c r="AD134" s="45"/>
      <c r="AE134" s="45">
        <v>2737.63</v>
      </c>
      <c r="AF134" s="51">
        <v>1390.279</v>
      </c>
      <c r="AG134" s="45"/>
      <c r="AH134" s="45">
        <v>685.19230000000005</v>
      </c>
      <c r="AI134" s="45"/>
      <c r="AJ134" s="45">
        <v>126.85129999999999</v>
      </c>
      <c r="AK134" s="45">
        <v>1042.7092</v>
      </c>
      <c r="AL134" s="45"/>
      <c r="AM134" s="45"/>
      <c r="AN134" s="68" t="s">
        <v>250</v>
      </c>
      <c r="AO134" s="49">
        <v>1623.09</v>
      </c>
      <c r="AP134" s="45"/>
      <c r="AQ134" s="45">
        <v>0</v>
      </c>
      <c r="AR134" s="54">
        <v>1527.09</v>
      </c>
      <c r="AS134" s="45">
        <v>96</v>
      </c>
      <c r="AT134" s="49">
        <v>183.75919999999999</v>
      </c>
      <c r="AU134" s="49">
        <v>0</v>
      </c>
      <c r="AV134" s="45"/>
      <c r="AW134" s="45"/>
      <c r="AX134" s="45"/>
      <c r="AY134" s="45"/>
      <c r="AZ134" s="45"/>
      <c r="BA134" s="62">
        <v>27.2592</v>
      </c>
      <c r="BB134" s="45"/>
      <c r="BC134" s="45"/>
      <c r="BD134" s="70">
        <v>156.5</v>
      </c>
      <c r="BE134" s="45"/>
      <c r="BF134" s="45"/>
      <c r="BG134" s="45"/>
      <c r="BH134" s="45"/>
      <c r="BI134" s="45"/>
      <c r="BJ134" s="45"/>
      <c r="BK134" s="45"/>
      <c r="BL134" s="52">
        <v>15063.2726</v>
      </c>
      <c r="BM134" s="45"/>
      <c r="BN134" s="55"/>
      <c r="BO134" s="45"/>
      <c r="BP134" s="45">
        <v>15063.2726</v>
      </c>
    </row>
    <row r="135" spans="1:68" ht="14.25" customHeight="1">
      <c r="A135" s="45">
        <v>128</v>
      </c>
      <c r="B135" s="45" t="s">
        <v>118</v>
      </c>
      <c r="C135" s="46">
        <v>202013</v>
      </c>
      <c r="D135" s="57" t="s">
        <v>251</v>
      </c>
      <c r="E135" s="57" t="s">
        <v>139</v>
      </c>
      <c r="F135" s="48">
        <v>338</v>
      </c>
      <c r="G135" s="48"/>
      <c r="H135" s="48"/>
      <c r="I135" s="48">
        <v>320</v>
      </c>
      <c r="J135" s="48">
        <v>16</v>
      </c>
      <c r="K135" s="48">
        <v>2</v>
      </c>
      <c r="L135" s="48"/>
      <c r="M135" s="48"/>
      <c r="N135" s="48">
        <v>213</v>
      </c>
      <c r="O135" s="48">
        <v>551</v>
      </c>
      <c r="P135" s="49">
        <v>5098.2582000000002</v>
      </c>
      <c r="Q135" s="49">
        <v>4290.0962</v>
      </c>
      <c r="R135" s="45">
        <v>1590.5604000000001</v>
      </c>
      <c r="S135" s="49">
        <v>447.26400000000001</v>
      </c>
      <c r="T135" s="45">
        <v>0</v>
      </c>
      <c r="U135" s="61">
        <v>294.74400000000003</v>
      </c>
      <c r="V135" s="61">
        <v>152.52000000000001</v>
      </c>
      <c r="W135" s="45"/>
      <c r="X135" s="45"/>
      <c r="Y135" s="49">
        <v>365.04</v>
      </c>
      <c r="Z135" s="45">
        <v>0</v>
      </c>
      <c r="AA135" s="45"/>
      <c r="AB135" s="61">
        <v>365.04</v>
      </c>
      <c r="AC135" s="45"/>
      <c r="AD135" s="45"/>
      <c r="AE135" s="45">
        <v>875.42</v>
      </c>
      <c r="AF135" s="51">
        <v>433.49450000000002</v>
      </c>
      <c r="AG135" s="45"/>
      <c r="AH135" s="45">
        <v>213.74080000000001</v>
      </c>
      <c r="AI135" s="45"/>
      <c r="AJ135" s="45">
        <v>39.4557</v>
      </c>
      <c r="AK135" s="45">
        <v>325.12079999999997</v>
      </c>
      <c r="AL135" s="45"/>
      <c r="AM135" s="45"/>
      <c r="AN135" s="59" t="s">
        <v>251</v>
      </c>
      <c r="AO135" s="49">
        <v>369.64499999999998</v>
      </c>
      <c r="AP135" s="45"/>
      <c r="AQ135" s="45">
        <v>0</v>
      </c>
      <c r="AR135" s="54">
        <v>284.64499999999998</v>
      </c>
      <c r="AS135" s="45">
        <v>85</v>
      </c>
      <c r="AT135" s="49">
        <v>438.517</v>
      </c>
      <c r="AU135" s="49">
        <v>0</v>
      </c>
      <c r="AV135" s="62"/>
      <c r="AW135" s="62"/>
      <c r="AX135" s="45"/>
      <c r="AY135" s="45"/>
      <c r="AZ135" s="45"/>
      <c r="BA135" s="62">
        <v>40.692</v>
      </c>
      <c r="BB135" s="45"/>
      <c r="BC135" s="45"/>
      <c r="BD135" s="70">
        <v>62.524999999999999</v>
      </c>
      <c r="BE135" s="45"/>
      <c r="BF135" s="45"/>
      <c r="BG135" s="45"/>
      <c r="BH135" s="70">
        <v>335.3</v>
      </c>
      <c r="BI135" s="45"/>
      <c r="BJ135" s="45"/>
      <c r="BK135" s="45"/>
      <c r="BL135" s="52">
        <v>5098.2582000000002</v>
      </c>
      <c r="BM135" s="45"/>
      <c r="BN135" s="55"/>
      <c r="BO135" s="45"/>
      <c r="BP135" s="45">
        <v>5098.2582000000002</v>
      </c>
    </row>
    <row r="136" spans="1:68" ht="14.25" customHeight="1">
      <c r="A136" s="45">
        <v>129</v>
      </c>
      <c r="B136" s="45" t="s">
        <v>118</v>
      </c>
      <c r="C136" s="46">
        <v>202014</v>
      </c>
      <c r="D136" s="57" t="s">
        <v>252</v>
      </c>
      <c r="E136" s="57" t="s">
        <v>139</v>
      </c>
      <c r="F136" s="48">
        <v>294</v>
      </c>
      <c r="G136" s="48"/>
      <c r="H136" s="48"/>
      <c r="I136" s="48">
        <v>283</v>
      </c>
      <c r="J136" s="48">
        <v>9</v>
      </c>
      <c r="K136" s="48">
        <v>2</v>
      </c>
      <c r="L136" s="48"/>
      <c r="M136" s="48"/>
      <c r="N136" s="48">
        <v>198</v>
      </c>
      <c r="O136" s="48">
        <v>492</v>
      </c>
      <c r="P136" s="49">
        <v>4432.4479000000001</v>
      </c>
      <c r="Q136" s="49">
        <v>3839.2719000000002</v>
      </c>
      <c r="R136" s="45">
        <v>1456.8684000000001</v>
      </c>
      <c r="S136" s="49">
        <v>395.28000000000003</v>
      </c>
      <c r="T136" s="45">
        <v>0</v>
      </c>
      <c r="U136" s="61">
        <v>259.92</v>
      </c>
      <c r="V136" s="45">
        <v>135.36000000000001</v>
      </c>
      <c r="W136" s="54"/>
      <c r="X136" s="45"/>
      <c r="Y136" s="49">
        <v>317.52</v>
      </c>
      <c r="Z136" s="45">
        <v>0</v>
      </c>
      <c r="AA136" s="45"/>
      <c r="AB136" s="61">
        <v>317.52</v>
      </c>
      <c r="AC136" s="45"/>
      <c r="AD136" s="45"/>
      <c r="AE136" s="45">
        <v>761.46</v>
      </c>
      <c r="AF136" s="51">
        <v>388.80130000000003</v>
      </c>
      <c r="AG136" s="45"/>
      <c r="AH136" s="45">
        <v>192.24789999999999</v>
      </c>
      <c r="AI136" s="45"/>
      <c r="AJ136" s="45">
        <v>35.493299999999998</v>
      </c>
      <c r="AK136" s="45">
        <v>291.601</v>
      </c>
      <c r="AL136" s="45"/>
      <c r="AM136" s="45"/>
      <c r="AN136" s="59" t="s">
        <v>252</v>
      </c>
      <c r="AO136" s="49">
        <v>275.05</v>
      </c>
      <c r="AP136" s="45"/>
      <c r="AQ136" s="45">
        <v>0</v>
      </c>
      <c r="AR136" s="54">
        <v>230.05</v>
      </c>
      <c r="AS136" s="45">
        <v>45</v>
      </c>
      <c r="AT136" s="49">
        <v>318.12599999999998</v>
      </c>
      <c r="AU136" s="49">
        <v>0</v>
      </c>
      <c r="AV136" s="45"/>
      <c r="AW136" s="45"/>
      <c r="AX136" s="62"/>
      <c r="AY136" s="62"/>
      <c r="AZ136" s="45"/>
      <c r="BA136" s="62">
        <v>13.176</v>
      </c>
      <c r="BB136" s="45"/>
      <c r="BC136" s="45"/>
      <c r="BD136" s="70">
        <v>44.75</v>
      </c>
      <c r="BE136" s="45"/>
      <c r="BF136" s="45"/>
      <c r="BG136" s="45"/>
      <c r="BH136" s="70">
        <v>260.2</v>
      </c>
      <c r="BI136" s="45"/>
      <c r="BJ136" s="45"/>
      <c r="BK136" s="45"/>
      <c r="BL136" s="52">
        <v>4432.4479000000001</v>
      </c>
      <c r="BM136" s="45"/>
      <c r="BN136" s="55"/>
      <c r="BO136" s="45"/>
      <c r="BP136" s="45">
        <v>4432.4479000000001</v>
      </c>
    </row>
    <row r="137" spans="1:68" ht="14.25" customHeight="1">
      <c r="A137" s="45">
        <v>130</v>
      </c>
      <c r="B137" s="45" t="s">
        <v>118</v>
      </c>
      <c r="C137" s="46">
        <v>202015</v>
      </c>
      <c r="D137" s="57" t="s">
        <v>253</v>
      </c>
      <c r="E137" s="57" t="s">
        <v>139</v>
      </c>
      <c r="F137" s="48">
        <v>416</v>
      </c>
      <c r="G137" s="48"/>
      <c r="H137" s="48"/>
      <c r="I137" s="48">
        <v>398</v>
      </c>
      <c r="J137" s="48">
        <v>7</v>
      </c>
      <c r="K137" s="48">
        <v>11</v>
      </c>
      <c r="L137" s="48"/>
      <c r="M137" s="48">
        <v>1</v>
      </c>
      <c r="N137" s="48">
        <v>225</v>
      </c>
      <c r="O137" s="48">
        <v>642</v>
      </c>
      <c r="P137" s="49">
        <v>6375.3327000000008</v>
      </c>
      <c r="Q137" s="49">
        <v>5041.1467000000002</v>
      </c>
      <c r="R137" s="45">
        <v>1795.74</v>
      </c>
      <c r="S137" s="49">
        <v>535.33199999999999</v>
      </c>
      <c r="T137" s="45">
        <v>0</v>
      </c>
      <c r="U137" s="61">
        <v>342.43200000000002</v>
      </c>
      <c r="V137" s="45">
        <v>192.9</v>
      </c>
      <c r="W137" s="54"/>
      <c r="X137" s="45"/>
      <c r="Y137" s="49">
        <v>449.28</v>
      </c>
      <c r="Z137" s="45">
        <v>0</v>
      </c>
      <c r="AA137" s="45"/>
      <c r="AB137" s="61">
        <v>449.28</v>
      </c>
      <c r="AC137" s="45"/>
      <c r="AD137" s="45"/>
      <c r="AE137" s="45">
        <v>1077.44</v>
      </c>
      <c r="AF137" s="51">
        <v>507.63200000000001</v>
      </c>
      <c r="AG137" s="45"/>
      <c r="AH137" s="45">
        <v>249.02780000000001</v>
      </c>
      <c r="AI137" s="45"/>
      <c r="AJ137" s="45">
        <v>45.9709</v>
      </c>
      <c r="AK137" s="45">
        <v>380.72399999999999</v>
      </c>
      <c r="AL137" s="45"/>
      <c r="AM137" s="45"/>
      <c r="AN137" s="59" t="s">
        <v>253</v>
      </c>
      <c r="AO137" s="49">
        <v>576.05500000000006</v>
      </c>
      <c r="AP137" s="45"/>
      <c r="AQ137" s="45">
        <v>0</v>
      </c>
      <c r="AR137" s="54">
        <v>496.05500000000001</v>
      </c>
      <c r="AS137" s="45">
        <v>80</v>
      </c>
      <c r="AT137" s="49">
        <v>758.13099999999997</v>
      </c>
      <c r="AU137" s="49">
        <v>4.3860000000000001</v>
      </c>
      <c r="AV137" s="45"/>
      <c r="AW137" s="45">
        <v>4.3860000000000001</v>
      </c>
      <c r="AX137" s="45"/>
      <c r="AY137" s="45"/>
      <c r="AZ137" s="45"/>
      <c r="BA137" s="62">
        <v>26.47</v>
      </c>
      <c r="BB137" s="45"/>
      <c r="BC137" s="45"/>
      <c r="BD137" s="70">
        <v>148.97499999999999</v>
      </c>
      <c r="BE137" s="45"/>
      <c r="BF137" s="45"/>
      <c r="BG137" s="45"/>
      <c r="BH137" s="70">
        <v>578.29999999999995</v>
      </c>
      <c r="BI137" s="45"/>
      <c r="BJ137" s="45"/>
      <c r="BK137" s="45"/>
      <c r="BL137" s="52">
        <v>6375.3327000000008</v>
      </c>
      <c r="BM137" s="45"/>
      <c r="BN137" s="55"/>
      <c r="BO137" s="45"/>
      <c r="BP137" s="45">
        <v>6375.3327000000008</v>
      </c>
    </row>
    <row r="138" spans="1:68" ht="14.25" customHeight="1">
      <c r="A138" s="45">
        <v>131</v>
      </c>
      <c r="B138" s="45" t="s">
        <v>118</v>
      </c>
      <c r="C138" s="46">
        <v>202016</v>
      </c>
      <c r="D138" s="57" t="s">
        <v>254</v>
      </c>
      <c r="E138" s="57" t="s">
        <v>139</v>
      </c>
      <c r="F138" s="48">
        <v>147</v>
      </c>
      <c r="G138" s="48"/>
      <c r="H138" s="48"/>
      <c r="I138" s="48">
        <v>135</v>
      </c>
      <c r="J138" s="48">
        <v>3</v>
      </c>
      <c r="K138" s="48">
        <v>9</v>
      </c>
      <c r="L138" s="48"/>
      <c r="M138" s="48"/>
      <c r="N138" s="48">
        <v>84</v>
      </c>
      <c r="O138" s="48">
        <v>231</v>
      </c>
      <c r="P138" s="49">
        <v>2080.7352000000001</v>
      </c>
      <c r="Q138" s="49">
        <v>1695.0352</v>
      </c>
      <c r="R138" s="45">
        <v>584.1096</v>
      </c>
      <c r="S138" s="49">
        <v>172.464</v>
      </c>
      <c r="T138" s="45">
        <v>0</v>
      </c>
      <c r="U138" s="61">
        <v>114.624</v>
      </c>
      <c r="V138" s="45">
        <v>57.84</v>
      </c>
      <c r="W138" s="54"/>
      <c r="X138" s="45"/>
      <c r="Y138" s="49">
        <v>158.76</v>
      </c>
      <c r="Z138" s="45">
        <v>0</v>
      </c>
      <c r="AA138" s="45"/>
      <c r="AB138" s="61">
        <v>158.76</v>
      </c>
      <c r="AC138" s="45"/>
      <c r="AD138" s="45"/>
      <c r="AE138" s="45">
        <v>380.73</v>
      </c>
      <c r="AF138" s="51">
        <v>171.30869999999999</v>
      </c>
      <c r="AG138" s="45"/>
      <c r="AH138" s="45">
        <v>83.743899999999996</v>
      </c>
      <c r="AI138" s="45"/>
      <c r="AJ138" s="45">
        <v>15.4374</v>
      </c>
      <c r="AK138" s="45">
        <v>128.48159999999999</v>
      </c>
      <c r="AL138" s="45"/>
      <c r="AM138" s="45"/>
      <c r="AN138" s="59" t="s">
        <v>254</v>
      </c>
      <c r="AO138" s="49">
        <v>206.1</v>
      </c>
      <c r="AP138" s="45"/>
      <c r="AQ138" s="45">
        <v>0</v>
      </c>
      <c r="AR138" s="54">
        <v>128.1</v>
      </c>
      <c r="AS138" s="45">
        <v>78</v>
      </c>
      <c r="AT138" s="49">
        <v>179.60000000000002</v>
      </c>
      <c r="AU138" s="49">
        <v>0</v>
      </c>
      <c r="AV138" s="62"/>
      <c r="AW138" s="62"/>
      <c r="AX138" s="45"/>
      <c r="AY138" s="45"/>
      <c r="AZ138" s="45"/>
      <c r="BA138" s="62">
        <v>11.52</v>
      </c>
      <c r="BB138" s="45"/>
      <c r="BC138" s="45"/>
      <c r="BD138" s="70">
        <v>34.68</v>
      </c>
      <c r="BE138" s="45"/>
      <c r="BF138" s="45"/>
      <c r="BG138" s="45"/>
      <c r="BH138" s="70">
        <v>133.4</v>
      </c>
      <c r="BI138" s="45"/>
      <c r="BJ138" s="45"/>
      <c r="BK138" s="45"/>
      <c r="BL138" s="52">
        <v>2080.7352000000001</v>
      </c>
      <c r="BM138" s="45"/>
      <c r="BN138" s="55"/>
      <c r="BO138" s="45"/>
      <c r="BP138" s="45">
        <v>2080.7352000000001</v>
      </c>
    </row>
    <row r="139" spans="1:68" ht="14.25" customHeight="1">
      <c r="A139" s="45">
        <v>132</v>
      </c>
      <c r="B139" s="45" t="s">
        <v>118</v>
      </c>
      <c r="C139" s="46">
        <v>202017</v>
      </c>
      <c r="D139" s="57" t="s">
        <v>255</v>
      </c>
      <c r="E139" s="57" t="s">
        <v>139</v>
      </c>
      <c r="F139" s="48">
        <v>169</v>
      </c>
      <c r="G139" s="48"/>
      <c r="H139" s="48"/>
      <c r="I139" s="48">
        <v>159</v>
      </c>
      <c r="J139" s="48">
        <v>2</v>
      </c>
      <c r="K139" s="48">
        <v>8</v>
      </c>
      <c r="L139" s="48"/>
      <c r="M139" s="48"/>
      <c r="N139" s="48">
        <v>84</v>
      </c>
      <c r="O139" s="48">
        <v>253</v>
      </c>
      <c r="P139" s="49">
        <v>2590.5945999999999</v>
      </c>
      <c r="Q139" s="49">
        <v>2022.0589999999997</v>
      </c>
      <c r="R139" s="45">
        <v>713.57399999999996</v>
      </c>
      <c r="S139" s="49">
        <v>213.64800000000002</v>
      </c>
      <c r="T139" s="45">
        <v>0</v>
      </c>
      <c r="U139" s="61">
        <v>139.608</v>
      </c>
      <c r="V139" s="45">
        <v>73.680000000000007</v>
      </c>
      <c r="W139" s="54"/>
      <c r="X139" s="45">
        <v>0.36</v>
      </c>
      <c r="Y139" s="49">
        <v>182.52</v>
      </c>
      <c r="Z139" s="45">
        <v>0</v>
      </c>
      <c r="AA139" s="45"/>
      <c r="AB139" s="61">
        <v>182.52</v>
      </c>
      <c r="AC139" s="45"/>
      <c r="AD139" s="45"/>
      <c r="AE139" s="45">
        <v>437.71</v>
      </c>
      <c r="AF139" s="51">
        <v>203.67420000000001</v>
      </c>
      <c r="AG139" s="45"/>
      <c r="AH139" s="45">
        <v>99.756600000000006</v>
      </c>
      <c r="AI139" s="45"/>
      <c r="AJ139" s="45">
        <v>18.420500000000001</v>
      </c>
      <c r="AK139" s="45">
        <v>152.75569999999999</v>
      </c>
      <c r="AL139" s="45"/>
      <c r="AM139" s="45"/>
      <c r="AN139" s="59" t="s">
        <v>255</v>
      </c>
      <c r="AO139" s="49">
        <v>276.21500000000003</v>
      </c>
      <c r="AP139" s="45"/>
      <c r="AQ139" s="45">
        <v>0</v>
      </c>
      <c r="AR139" s="54">
        <v>213.215</v>
      </c>
      <c r="AS139" s="45">
        <v>63</v>
      </c>
      <c r="AT139" s="49">
        <v>292.32060000000001</v>
      </c>
      <c r="AU139" s="49">
        <v>0</v>
      </c>
      <c r="AV139" s="45"/>
      <c r="AW139" s="45"/>
      <c r="AX139" s="45"/>
      <c r="AY139" s="45"/>
      <c r="AZ139" s="45"/>
      <c r="BA139" s="62">
        <v>8.4155999999999995</v>
      </c>
      <c r="BB139" s="45"/>
      <c r="BC139" s="45"/>
      <c r="BD139" s="70">
        <v>66.004999999999995</v>
      </c>
      <c r="BE139" s="45"/>
      <c r="BF139" s="45"/>
      <c r="BG139" s="45"/>
      <c r="BH139" s="70">
        <v>217.9</v>
      </c>
      <c r="BI139" s="45"/>
      <c r="BJ139" s="45"/>
      <c r="BK139" s="45"/>
      <c r="BL139" s="52">
        <v>2590.5945999999999</v>
      </c>
      <c r="BM139" s="45"/>
      <c r="BN139" s="55"/>
      <c r="BO139" s="45"/>
      <c r="BP139" s="45">
        <v>2590.5945999999999</v>
      </c>
    </row>
    <row r="140" spans="1:68" ht="14.25" customHeight="1">
      <c r="A140" s="45">
        <v>133</v>
      </c>
      <c r="B140" s="45" t="s">
        <v>118</v>
      </c>
      <c r="C140" s="46">
        <v>202018</v>
      </c>
      <c r="D140" s="57" t="s">
        <v>256</v>
      </c>
      <c r="E140" s="57" t="s">
        <v>139</v>
      </c>
      <c r="F140" s="48">
        <v>244</v>
      </c>
      <c r="G140" s="48"/>
      <c r="H140" s="48"/>
      <c r="I140" s="48">
        <v>220</v>
      </c>
      <c r="J140" s="48">
        <v>9</v>
      </c>
      <c r="K140" s="48">
        <v>15</v>
      </c>
      <c r="L140" s="48"/>
      <c r="M140" s="48"/>
      <c r="N140" s="48">
        <v>144</v>
      </c>
      <c r="O140" s="48">
        <v>388</v>
      </c>
      <c r="P140" s="49">
        <v>3476.8319000000001</v>
      </c>
      <c r="Q140" s="49">
        <v>2899.9019000000003</v>
      </c>
      <c r="R140" s="45">
        <v>1010.7</v>
      </c>
      <c r="S140" s="49">
        <v>315.76800000000003</v>
      </c>
      <c r="T140" s="45">
        <v>0</v>
      </c>
      <c r="U140" s="61">
        <v>198.648</v>
      </c>
      <c r="V140" s="45">
        <v>117.12</v>
      </c>
      <c r="W140" s="54"/>
      <c r="X140" s="45"/>
      <c r="Y140" s="49">
        <v>263.52</v>
      </c>
      <c r="Z140" s="45">
        <v>0</v>
      </c>
      <c r="AA140" s="45"/>
      <c r="AB140" s="61">
        <v>263.52</v>
      </c>
      <c r="AC140" s="45"/>
      <c r="AD140" s="45"/>
      <c r="AE140" s="45">
        <v>631.96</v>
      </c>
      <c r="AF140" s="51">
        <v>290.93439999999998</v>
      </c>
      <c r="AG140" s="45"/>
      <c r="AH140" s="45">
        <v>142.5361</v>
      </c>
      <c r="AI140" s="45"/>
      <c r="AJ140" s="45">
        <v>26.282599999999999</v>
      </c>
      <c r="AK140" s="45">
        <v>218.20079999999999</v>
      </c>
      <c r="AL140" s="45"/>
      <c r="AM140" s="45"/>
      <c r="AN140" s="59" t="s">
        <v>256</v>
      </c>
      <c r="AO140" s="49">
        <v>250.60499999999999</v>
      </c>
      <c r="AP140" s="45"/>
      <c r="AQ140" s="45">
        <v>0</v>
      </c>
      <c r="AR140" s="54">
        <v>232.60499999999999</v>
      </c>
      <c r="AS140" s="45">
        <v>18</v>
      </c>
      <c r="AT140" s="49">
        <v>326.32499999999999</v>
      </c>
      <c r="AU140" s="49">
        <v>0</v>
      </c>
      <c r="AV140" s="45"/>
      <c r="AW140" s="45"/>
      <c r="AX140" s="45"/>
      <c r="AY140" s="45"/>
      <c r="AZ140" s="45"/>
      <c r="BA140" s="62">
        <v>20.05</v>
      </c>
      <c r="BB140" s="45"/>
      <c r="BC140" s="45"/>
      <c r="BD140" s="70">
        <v>57.575000000000003</v>
      </c>
      <c r="BE140" s="45"/>
      <c r="BF140" s="45"/>
      <c r="BG140" s="45"/>
      <c r="BH140" s="70">
        <v>248.7</v>
      </c>
      <c r="BI140" s="45"/>
      <c r="BJ140" s="45"/>
      <c r="BK140" s="45"/>
      <c r="BL140" s="52">
        <v>3476.8319000000001</v>
      </c>
      <c r="BM140" s="45"/>
      <c r="BN140" s="55"/>
      <c r="BO140" s="45"/>
      <c r="BP140" s="45">
        <v>3476.8319000000001</v>
      </c>
    </row>
    <row r="141" spans="1:68" ht="14.25" customHeight="1">
      <c r="A141" s="45">
        <v>134</v>
      </c>
      <c r="B141" s="45" t="s">
        <v>118</v>
      </c>
      <c r="C141" s="46">
        <v>202019</v>
      </c>
      <c r="D141" s="57" t="s">
        <v>257</v>
      </c>
      <c r="E141" s="57" t="s">
        <v>139</v>
      </c>
      <c r="F141" s="48">
        <v>248</v>
      </c>
      <c r="G141" s="48"/>
      <c r="H141" s="48"/>
      <c r="I141" s="48">
        <v>235</v>
      </c>
      <c r="J141" s="48">
        <v>6</v>
      </c>
      <c r="K141" s="48">
        <v>7</v>
      </c>
      <c r="L141" s="48"/>
      <c r="M141" s="48"/>
      <c r="N141" s="48">
        <v>161</v>
      </c>
      <c r="O141" s="48">
        <v>409</v>
      </c>
      <c r="P141" s="49">
        <v>3650.7031999999995</v>
      </c>
      <c r="Q141" s="49">
        <v>3020.5300999999995</v>
      </c>
      <c r="R141" s="45">
        <v>1089.354</v>
      </c>
      <c r="S141" s="49">
        <v>308.18400000000003</v>
      </c>
      <c r="T141" s="45">
        <v>0</v>
      </c>
      <c r="U141" s="61">
        <v>201.26400000000001</v>
      </c>
      <c r="V141" s="45">
        <v>106.92</v>
      </c>
      <c r="W141" s="54"/>
      <c r="X141" s="45"/>
      <c r="Y141" s="49">
        <v>267.83999999999997</v>
      </c>
      <c r="Z141" s="45">
        <v>0</v>
      </c>
      <c r="AA141" s="45"/>
      <c r="AB141" s="61">
        <v>267.83999999999997</v>
      </c>
      <c r="AC141" s="45"/>
      <c r="AD141" s="45"/>
      <c r="AE141" s="45">
        <v>642.32000000000005</v>
      </c>
      <c r="AF141" s="51">
        <v>305.63740000000001</v>
      </c>
      <c r="AG141" s="45"/>
      <c r="AH141" s="45">
        <v>150.25980000000001</v>
      </c>
      <c r="AI141" s="45"/>
      <c r="AJ141" s="45">
        <v>27.706800000000001</v>
      </c>
      <c r="AK141" s="45">
        <v>229.22810000000001</v>
      </c>
      <c r="AL141" s="45"/>
      <c r="AM141" s="45"/>
      <c r="AN141" s="59" t="s">
        <v>257</v>
      </c>
      <c r="AO141" s="49">
        <v>286.85000000000002</v>
      </c>
      <c r="AP141" s="45"/>
      <c r="AQ141" s="45">
        <v>0</v>
      </c>
      <c r="AR141" s="54">
        <v>241.85</v>
      </c>
      <c r="AS141" s="45">
        <v>45</v>
      </c>
      <c r="AT141" s="49">
        <v>343.32309999999995</v>
      </c>
      <c r="AU141" s="49">
        <v>0</v>
      </c>
      <c r="AV141" s="62"/>
      <c r="AW141" s="62"/>
      <c r="AX141" s="45"/>
      <c r="AY141" s="45"/>
      <c r="AZ141" s="45"/>
      <c r="BA141" s="62">
        <v>16.125599999999999</v>
      </c>
      <c r="BB141" s="45"/>
      <c r="BC141" s="45"/>
      <c r="BD141" s="70">
        <v>51.797499999999999</v>
      </c>
      <c r="BE141" s="45"/>
      <c r="BF141" s="45"/>
      <c r="BG141" s="45"/>
      <c r="BH141" s="70">
        <v>275.39999999999998</v>
      </c>
      <c r="BI141" s="45"/>
      <c r="BJ141" s="45"/>
      <c r="BK141" s="45"/>
      <c r="BL141" s="52">
        <v>3650.7031999999995</v>
      </c>
      <c r="BM141" s="45"/>
      <c r="BN141" s="55"/>
      <c r="BO141" s="45"/>
      <c r="BP141" s="45">
        <v>3650.7031999999995</v>
      </c>
    </row>
    <row r="142" spans="1:68" ht="14.25" customHeight="1">
      <c r="A142" s="45">
        <v>135</v>
      </c>
      <c r="B142" s="45" t="s">
        <v>118</v>
      </c>
      <c r="C142" s="46">
        <v>202020</v>
      </c>
      <c r="D142" s="57" t="s">
        <v>258</v>
      </c>
      <c r="E142" s="57" t="s">
        <v>139</v>
      </c>
      <c r="F142" s="48">
        <v>467</v>
      </c>
      <c r="G142" s="48"/>
      <c r="H142" s="48"/>
      <c r="I142" s="48">
        <v>436</v>
      </c>
      <c r="J142" s="48">
        <v>8</v>
      </c>
      <c r="K142" s="48">
        <v>23</v>
      </c>
      <c r="L142" s="48"/>
      <c r="M142" s="48">
        <v>1</v>
      </c>
      <c r="N142" s="48">
        <v>369</v>
      </c>
      <c r="O142" s="48">
        <v>837</v>
      </c>
      <c r="P142" s="49">
        <v>7158.3068000000003</v>
      </c>
      <c r="Q142" s="49">
        <v>5615.1391999999996</v>
      </c>
      <c r="R142" s="45">
        <v>1998.7728</v>
      </c>
      <c r="S142" s="49">
        <v>579.69600000000003</v>
      </c>
      <c r="T142" s="45">
        <v>0</v>
      </c>
      <c r="U142" s="61">
        <v>380.01600000000002</v>
      </c>
      <c r="V142" s="45">
        <v>199.68</v>
      </c>
      <c r="W142" s="54"/>
      <c r="X142" s="45"/>
      <c r="Y142" s="49">
        <v>504.36</v>
      </c>
      <c r="Z142" s="45">
        <v>0</v>
      </c>
      <c r="AA142" s="45"/>
      <c r="AB142" s="61">
        <v>504.36</v>
      </c>
      <c r="AC142" s="45"/>
      <c r="AD142" s="45"/>
      <c r="AE142" s="45">
        <v>1209.53</v>
      </c>
      <c r="AF142" s="51">
        <v>567.1268</v>
      </c>
      <c r="AG142" s="45"/>
      <c r="AH142" s="45">
        <v>278.97570000000002</v>
      </c>
      <c r="AI142" s="45"/>
      <c r="AJ142" s="45">
        <v>51.332799999999999</v>
      </c>
      <c r="AK142" s="45">
        <v>425.3451</v>
      </c>
      <c r="AL142" s="45"/>
      <c r="AM142" s="45"/>
      <c r="AN142" s="59" t="s">
        <v>258</v>
      </c>
      <c r="AO142" s="49">
        <v>674.6</v>
      </c>
      <c r="AP142" s="45"/>
      <c r="AQ142" s="45">
        <v>0</v>
      </c>
      <c r="AR142" s="54">
        <v>546.20000000000005</v>
      </c>
      <c r="AS142" s="45">
        <v>128.4</v>
      </c>
      <c r="AT142" s="49">
        <v>868.56759999999997</v>
      </c>
      <c r="AU142" s="49">
        <v>4.3860000000000001</v>
      </c>
      <c r="AV142" s="45"/>
      <c r="AW142" s="45">
        <v>4.3860000000000001</v>
      </c>
      <c r="AX142" s="45"/>
      <c r="AY142" s="45"/>
      <c r="AZ142" s="45"/>
      <c r="BA142" s="62">
        <v>71.061599999999999</v>
      </c>
      <c r="BB142" s="45"/>
      <c r="BC142" s="45"/>
      <c r="BD142" s="45">
        <v>161.72</v>
      </c>
      <c r="BE142" s="45"/>
      <c r="BF142" s="45"/>
      <c r="BG142" s="45"/>
      <c r="BH142" s="45">
        <v>631.4</v>
      </c>
      <c r="BI142" s="45"/>
      <c r="BJ142" s="45"/>
      <c r="BK142" s="45"/>
      <c r="BL142" s="52">
        <v>7158.3068000000003</v>
      </c>
      <c r="BM142" s="45"/>
      <c r="BN142" s="55"/>
      <c r="BO142" s="45"/>
      <c r="BP142" s="45">
        <v>7158.3068000000003</v>
      </c>
    </row>
    <row r="143" spans="1:68" ht="14.25" customHeight="1">
      <c r="A143" s="45">
        <v>136</v>
      </c>
      <c r="B143" s="45" t="s">
        <v>118</v>
      </c>
      <c r="C143" s="46">
        <v>202021</v>
      </c>
      <c r="D143" s="57" t="s">
        <v>259</v>
      </c>
      <c r="E143" s="57" t="s">
        <v>139</v>
      </c>
      <c r="F143" s="48">
        <v>251</v>
      </c>
      <c r="G143" s="48"/>
      <c r="H143" s="48"/>
      <c r="I143" s="48">
        <v>221</v>
      </c>
      <c r="J143" s="48">
        <v>6</v>
      </c>
      <c r="K143" s="48">
        <v>24</v>
      </c>
      <c r="L143" s="48"/>
      <c r="M143" s="48"/>
      <c r="N143" s="48">
        <v>107</v>
      </c>
      <c r="O143" s="48">
        <v>358</v>
      </c>
      <c r="P143" s="49">
        <v>3581.6515000000009</v>
      </c>
      <c r="Q143" s="49">
        <v>2901.5290000000005</v>
      </c>
      <c r="R143" s="45">
        <v>986.70240000000001</v>
      </c>
      <c r="S143" s="49">
        <v>316.75200000000001</v>
      </c>
      <c r="T143" s="45">
        <v>0</v>
      </c>
      <c r="U143" s="61">
        <v>196.87200000000001</v>
      </c>
      <c r="V143" s="45">
        <v>119.88</v>
      </c>
      <c r="W143" s="54"/>
      <c r="X143" s="45"/>
      <c r="Y143" s="49">
        <v>271.08</v>
      </c>
      <c r="Z143" s="45">
        <v>0</v>
      </c>
      <c r="AA143" s="45"/>
      <c r="AB143" s="61">
        <v>271.08</v>
      </c>
      <c r="AC143" s="45"/>
      <c r="AD143" s="45"/>
      <c r="AE143" s="45">
        <v>650.09</v>
      </c>
      <c r="AF143" s="51">
        <v>290.80200000000002</v>
      </c>
      <c r="AG143" s="45"/>
      <c r="AH143" s="45">
        <v>141.8124</v>
      </c>
      <c r="AI143" s="45"/>
      <c r="AJ143" s="45">
        <v>26.188700000000001</v>
      </c>
      <c r="AK143" s="45">
        <v>218.10149999999999</v>
      </c>
      <c r="AL143" s="45"/>
      <c r="AM143" s="45"/>
      <c r="AN143" s="59" t="s">
        <v>259</v>
      </c>
      <c r="AO143" s="49">
        <v>286.96499999999997</v>
      </c>
      <c r="AP143" s="45"/>
      <c r="AQ143" s="45">
        <v>0</v>
      </c>
      <c r="AR143" s="54">
        <v>263.96499999999997</v>
      </c>
      <c r="AS143" s="45">
        <v>23</v>
      </c>
      <c r="AT143" s="49">
        <v>393.15750000000003</v>
      </c>
      <c r="AU143" s="49">
        <v>0</v>
      </c>
      <c r="AV143" s="45"/>
      <c r="AW143" s="45"/>
      <c r="AX143" s="45"/>
      <c r="AY143" s="45"/>
      <c r="AZ143" s="45"/>
      <c r="BA143" s="62">
        <v>13.95</v>
      </c>
      <c r="BB143" s="45"/>
      <c r="BC143" s="45"/>
      <c r="BD143" s="70">
        <v>87.907499999999999</v>
      </c>
      <c r="BE143" s="45"/>
      <c r="BF143" s="45"/>
      <c r="BG143" s="45"/>
      <c r="BH143" s="70">
        <v>291.3</v>
      </c>
      <c r="BI143" s="45"/>
      <c r="BJ143" s="45"/>
      <c r="BK143" s="45"/>
      <c r="BL143" s="52">
        <v>3581.6515000000009</v>
      </c>
      <c r="BM143" s="45"/>
      <c r="BN143" s="55"/>
      <c r="BO143" s="45"/>
      <c r="BP143" s="45">
        <v>3581.6515000000009</v>
      </c>
    </row>
    <row r="144" spans="1:68" ht="14.25" customHeight="1">
      <c r="A144" s="45">
        <v>137</v>
      </c>
      <c r="B144" s="45" t="s">
        <v>118</v>
      </c>
      <c r="C144" s="46">
        <v>202022</v>
      </c>
      <c r="D144" s="57" t="s">
        <v>260</v>
      </c>
      <c r="E144" s="57" t="s">
        <v>139</v>
      </c>
      <c r="F144" s="48">
        <v>414</v>
      </c>
      <c r="G144" s="48"/>
      <c r="H144" s="48"/>
      <c r="I144" s="48">
        <v>381</v>
      </c>
      <c r="J144" s="48">
        <v>9</v>
      </c>
      <c r="K144" s="48">
        <v>24</v>
      </c>
      <c r="L144" s="48"/>
      <c r="M144" s="48"/>
      <c r="N144" s="48">
        <v>206</v>
      </c>
      <c r="O144" s="48">
        <v>620</v>
      </c>
      <c r="P144" s="49">
        <v>6039.8778999999995</v>
      </c>
      <c r="Q144" s="49">
        <v>4867.1929999999993</v>
      </c>
      <c r="R144" s="45">
        <v>1664.3892000000001</v>
      </c>
      <c r="S144" s="49">
        <v>552.64800000000002</v>
      </c>
      <c r="T144" s="45">
        <v>0</v>
      </c>
      <c r="U144" s="61">
        <v>328.608</v>
      </c>
      <c r="V144" s="45">
        <v>224.04</v>
      </c>
      <c r="W144" s="54"/>
      <c r="X144" s="45"/>
      <c r="Y144" s="49">
        <v>447.12</v>
      </c>
      <c r="Z144" s="45">
        <v>0</v>
      </c>
      <c r="AA144" s="45"/>
      <c r="AB144" s="61">
        <v>447.12</v>
      </c>
      <c r="AC144" s="45"/>
      <c r="AD144" s="45"/>
      <c r="AE144" s="45">
        <v>1072.26</v>
      </c>
      <c r="AF144" s="51">
        <v>485.55669999999998</v>
      </c>
      <c r="AG144" s="45"/>
      <c r="AH144" s="45">
        <v>237.26519999999999</v>
      </c>
      <c r="AI144" s="45"/>
      <c r="AJ144" s="45">
        <v>43.7864</v>
      </c>
      <c r="AK144" s="45">
        <v>364.16750000000002</v>
      </c>
      <c r="AL144" s="45"/>
      <c r="AM144" s="45"/>
      <c r="AN144" s="59" t="s">
        <v>260</v>
      </c>
      <c r="AO144" s="49">
        <v>521.05500000000006</v>
      </c>
      <c r="AP144" s="45"/>
      <c r="AQ144" s="45">
        <v>0</v>
      </c>
      <c r="AR144" s="54">
        <v>431.05500000000001</v>
      </c>
      <c r="AS144" s="45">
        <v>90</v>
      </c>
      <c r="AT144" s="49">
        <v>651.62990000000002</v>
      </c>
      <c r="AU144" s="49">
        <v>0</v>
      </c>
      <c r="AV144" s="45"/>
      <c r="AW144" s="45"/>
      <c r="AX144" s="45"/>
      <c r="AY144" s="45"/>
      <c r="AZ144" s="45"/>
      <c r="BA144" s="62">
        <v>29.342400000000001</v>
      </c>
      <c r="BB144" s="45"/>
      <c r="BC144" s="45"/>
      <c r="BD144" s="70">
        <v>125.9875</v>
      </c>
      <c r="BE144" s="45"/>
      <c r="BF144" s="45"/>
      <c r="BG144" s="45"/>
      <c r="BH144" s="70">
        <v>496.3</v>
      </c>
      <c r="BI144" s="45"/>
      <c r="BJ144" s="45"/>
      <c r="BK144" s="45"/>
      <c r="BL144" s="52">
        <v>6039.8778999999995</v>
      </c>
      <c r="BM144" s="45"/>
      <c r="BN144" s="55"/>
      <c r="BO144" s="45"/>
      <c r="BP144" s="45">
        <v>6039.8778999999995</v>
      </c>
    </row>
    <row r="145" spans="1:68" ht="14.25" customHeight="1">
      <c r="A145" s="45">
        <v>138</v>
      </c>
      <c r="B145" s="45" t="s">
        <v>118</v>
      </c>
      <c r="C145" s="46">
        <v>202023</v>
      </c>
      <c r="D145" s="57" t="s">
        <v>261</v>
      </c>
      <c r="E145" s="57" t="s">
        <v>139</v>
      </c>
      <c r="F145" s="48">
        <v>210</v>
      </c>
      <c r="G145" s="48"/>
      <c r="H145" s="48"/>
      <c r="I145" s="48">
        <v>201</v>
      </c>
      <c r="J145" s="48">
        <v>2</v>
      </c>
      <c r="K145" s="48">
        <v>7</v>
      </c>
      <c r="L145" s="48"/>
      <c r="M145" s="48"/>
      <c r="N145" s="48">
        <v>92</v>
      </c>
      <c r="O145" s="48">
        <v>302</v>
      </c>
      <c r="P145" s="49">
        <v>3057.0077999999994</v>
      </c>
      <c r="Q145" s="49">
        <v>2485.5212999999994</v>
      </c>
      <c r="R145" s="45">
        <v>858.07560000000001</v>
      </c>
      <c r="S145" s="49">
        <v>277.99199999999996</v>
      </c>
      <c r="T145" s="45">
        <v>0</v>
      </c>
      <c r="U145" s="61">
        <v>169.27199999999999</v>
      </c>
      <c r="V145" s="61">
        <v>108.72</v>
      </c>
      <c r="W145" s="45"/>
      <c r="X145" s="45"/>
      <c r="Y145" s="49">
        <v>226.8</v>
      </c>
      <c r="Z145" s="45">
        <v>0</v>
      </c>
      <c r="AA145" s="45"/>
      <c r="AB145" s="61">
        <v>226.8</v>
      </c>
      <c r="AC145" s="45"/>
      <c r="AD145" s="45"/>
      <c r="AE145" s="45">
        <v>543.9</v>
      </c>
      <c r="AF145" s="51">
        <v>248.50810000000001</v>
      </c>
      <c r="AG145" s="45"/>
      <c r="AH145" s="45">
        <v>121.4329</v>
      </c>
      <c r="AI145" s="45"/>
      <c r="AJ145" s="45">
        <v>22.4316</v>
      </c>
      <c r="AK145" s="45">
        <v>186.3811</v>
      </c>
      <c r="AL145" s="45"/>
      <c r="AM145" s="45"/>
      <c r="AN145" s="59" t="s">
        <v>261</v>
      </c>
      <c r="AO145" s="49">
        <v>236.86</v>
      </c>
      <c r="AP145" s="45"/>
      <c r="AQ145" s="45">
        <v>0</v>
      </c>
      <c r="AR145" s="54">
        <v>236.86</v>
      </c>
      <c r="AS145" s="45"/>
      <c r="AT145" s="49">
        <v>334.62650000000002</v>
      </c>
      <c r="AU145" s="49">
        <v>0</v>
      </c>
      <c r="AV145" s="45"/>
      <c r="AW145" s="45"/>
      <c r="AX145" s="45"/>
      <c r="AY145" s="45"/>
      <c r="AZ145" s="45"/>
      <c r="BA145" s="62">
        <v>8.0640000000000001</v>
      </c>
      <c r="BB145" s="45"/>
      <c r="BC145" s="45"/>
      <c r="BD145" s="70">
        <v>55.5625</v>
      </c>
      <c r="BE145" s="45"/>
      <c r="BF145" s="45"/>
      <c r="BG145" s="45"/>
      <c r="BH145" s="70">
        <v>271</v>
      </c>
      <c r="BI145" s="45"/>
      <c r="BJ145" s="45"/>
      <c r="BK145" s="45"/>
      <c r="BL145" s="52">
        <v>3057.0077999999994</v>
      </c>
      <c r="BM145" s="45"/>
      <c r="BN145" s="55"/>
      <c r="BO145" s="45"/>
      <c r="BP145" s="45">
        <v>3057.0077999999994</v>
      </c>
    </row>
    <row r="146" spans="1:68" ht="14.25" customHeight="1">
      <c r="A146" s="45">
        <v>139</v>
      </c>
      <c r="B146" s="45" t="s">
        <v>118</v>
      </c>
      <c r="C146" s="46">
        <v>202024</v>
      </c>
      <c r="D146" s="65" t="s">
        <v>262</v>
      </c>
      <c r="E146" s="57" t="s">
        <v>139</v>
      </c>
      <c r="F146" s="48">
        <v>426</v>
      </c>
      <c r="G146" s="48"/>
      <c r="H146" s="48"/>
      <c r="I146" s="48">
        <v>388</v>
      </c>
      <c r="J146" s="48">
        <v>6</v>
      </c>
      <c r="K146" s="48">
        <v>32</v>
      </c>
      <c r="L146" s="48"/>
      <c r="M146" s="48"/>
      <c r="N146" s="48">
        <v>171</v>
      </c>
      <c r="O146" s="48">
        <v>597</v>
      </c>
      <c r="P146" s="49">
        <v>6063.4456999999993</v>
      </c>
      <c r="Q146" s="49">
        <v>4942.8596999999991</v>
      </c>
      <c r="R146" s="45">
        <v>1673.9436000000001</v>
      </c>
      <c r="S146" s="49">
        <v>556.99199999999996</v>
      </c>
      <c r="T146" s="45">
        <v>0</v>
      </c>
      <c r="U146" s="61">
        <v>335.23200000000003</v>
      </c>
      <c r="V146" s="61">
        <v>221.76</v>
      </c>
      <c r="W146" s="45"/>
      <c r="X146" s="45"/>
      <c r="Y146" s="49">
        <v>460.08</v>
      </c>
      <c r="Z146" s="45">
        <v>0</v>
      </c>
      <c r="AA146" s="45"/>
      <c r="AB146" s="61">
        <v>460.08</v>
      </c>
      <c r="AC146" s="45"/>
      <c r="AD146" s="45"/>
      <c r="AE146" s="45">
        <v>1103.3399999999999</v>
      </c>
      <c r="AF146" s="51">
        <v>493.44060000000002</v>
      </c>
      <c r="AG146" s="45"/>
      <c r="AH146" s="45">
        <v>240.54660000000001</v>
      </c>
      <c r="AI146" s="45"/>
      <c r="AJ146" s="45">
        <v>44.436500000000002</v>
      </c>
      <c r="AK146" s="45">
        <v>370.0804</v>
      </c>
      <c r="AL146" s="45"/>
      <c r="AM146" s="45"/>
      <c r="AN146" s="68" t="s">
        <v>262</v>
      </c>
      <c r="AO146" s="49">
        <v>499.84500000000003</v>
      </c>
      <c r="AP146" s="45"/>
      <c r="AQ146" s="45">
        <v>0</v>
      </c>
      <c r="AR146" s="54">
        <v>429.84500000000003</v>
      </c>
      <c r="AS146" s="45">
        <v>70</v>
      </c>
      <c r="AT146" s="49">
        <v>620.74099999999999</v>
      </c>
      <c r="AU146" s="49">
        <v>0</v>
      </c>
      <c r="AV146" s="45"/>
      <c r="AW146" s="45"/>
      <c r="AX146" s="45"/>
      <c r="AY146" s="45"/>
      <c r="AZ146" s="45"/>
      <c r="BA146" s="62">
        <v>27.216000000000001</v>
      </c>
      <c r="BB146" s="45"/>
      <c r="BC146" s="45"/>
      <c r="BD146" s="70">
        <v>105.825</v>
      </c>
      <c r="BE146" s="45"/>
      <c r="BF146" s="45"/>
      <c r="BG146" s="45"/>
      <c r="BH146" s="70">
        <v>487.7</v>
      </c>
      <c r="BI146" s="45"/>
      <c r="BJ146" s="45"/>
      <c r="BK146" s="45"/>
      <c r="BL146" s="52">
        <v>6063.4456999999993</v>
      </c>
      <c r="BM146" s="45"/>
      <c r="BN146" s="55"/>
      <c r="BO146" s="45"/>
      <c r="BP146" s="45">
        <v>6063.4456999999993</v>
      </c>
    </row>
    <row r="147" spans="1:68" ht="14.25" customHeight="1">
      <c r="A147" s="45">
        <v>140</v>
      </c>
      <c r="B147" s="45" t="s">
        <v>118</v>
      </c>
      <c r="C147" s="46">
        <v>202025</v>
      </c>
      <c r="D147" s="57" t="s">
        <v>263</v>
      </c>
      <c r="E147" s="57" t="s">
        <v>139</v>
      </c>
      <c r="F147" s="48">
        <v>256</v>
      </c>
      <c r="G147" s="48"/>
      <c r="H147" s="48"/>
      <c r="I147" s="48">
        <v>239</v>
      </c>
      <c r="J147" s="48">
        <v>6</v>
      </c>
      <c r="K147" s="48">
        <v>11</v>
      </c>
      <c r="L147" s="48"/>
      <c r="M147" s="48"/>
      <c r="N147" s="48">
        <v>197</v>
      </c>
      <c r="O147" s="48">
        <v>453</v>
      </c>
      <c r="P147" s="49">
        <v>3762.3170999999998</v>
      </c>
      <c r="Q147" s="49">
        <v>3115.6915999999997</v>
      </c>
      <c r="R147" s="45">
        <v>1113.1079999999999</v>
      </c>
      <c r="S147" s="49">
        <v>331.34399999999999</v>
      </c>
      <c r="T147" s="45">
        <v>0</v>
      </c>
      <c r="U147" s="61">
        <v>209.06399999999999</v>
      </c>
      <c r="V147" s="61">
        <v>122.28</v>
      </c>
      <c r="W147" s="45"/>
      <c r="X147" s="45"/>
      <c r="Y147" s="49">
        <v>276.48</v>
      </c>
      <c r="Z147" s="45">
        <v>0</v>
      </c>
      <c r="AA147" s="45"/>
      <c r="AB147" s="61">
        <v>276.48</v>
      </c>
      <c r="AC147" s="45"/>
      <c r="AD147" s="45"/>
      <c r="AE147" s="45">
        <v>663.04</v>
      </c>
      <c r="AF147" s="51">
        <v>313.67489999999998</v>
      </c>
      <c r="AG147" s="45"/>
      <c r="AH147" s="45">
        <v>154.37010000000001</v>
      </c>
      <c r="AI147" s="45"/>
      <c r="AJ147" s="45">
        <v>28.418399999999998</v>
      </c>
      <c r="AK147" s="45">
        <v>235.25620000000001</v>
      </c>
      <c r="AL147" s="45"/>
      <c r="AM147" s="45"/>
      <c r="AN147" s="59" t="s">
        <v>263</v>
      </c>
      <c r="AO147" s="49">
        <v>283.89999999999998</v>
      </c>
      <c r="AP147" s="45"/>
      <c r="AQ147" s="45">
        <v>0</v>
      </c>
      <c r="AR147" s="54">
        <v>233.9</v>
      </c>
      <c r="AS147" s="45">
        <v>50</v>
      </c>
      <c r="AT147" s="49">
        <v>362.72550000000001</v>
      </c>
      <c r="AU147" s="49">
        <v>0</v>
      </c>
      <c r="AV147" s="45"/>
      <c r="AW147" s="45"/>
      <c r="AX147" s="45"/>
      <c r="AY147" s="45"/>
      <c r="AZ147" s="45"/>
      <c r="BA147" s="62">
        <v>36.287999999999997</v>
      </c>
      <c r="BB147" s="45"/>
      <c r="BC147" s="45"/>
      <c r="BD147" s="70">
        <v>66.237499999999997</v>
      </c>
      <c r="BE147" s="45"/>
      <c r="BF147" s="45"/>
      <c r="BG147" s="45"/>
      <c r="BH147" s="70">
        <v>260.2</v>
      </c>
      <c r="BI147" s="45"/>
      <c r="BJ147" s="45"/>
      <c r="BK147" s="45"/>
      <c r="BL147" s="52">
        <v>3762.3170999999998</v>
      </c>
      <c r="BM147" s="45"/>
      <c r="BN147" s="55"/>
      <c r="BO147" s="45"/>
      <c r="BP147" s="45">
        <v>3762.3170999999998</v>
      </c>
    </row>
    <row r="148" spans="1:68" ht="14.25" customHeight="1">
      <c r="A148" s="45">
        <v>141</v>
      </c>
      <c r="B148" s="45" t="s">
        <v>118</v>
      </c>
      <c r="C148" s="46">
        <v>202026</v>
      </c>
      <c r="D148" s="57" t="s">
        <v>264</v>
      </c>
      <c r="E148" s="57" t="s">
        <v>139</v>
      </c>
      <c r="F148" s="48">
        <v>381</v>
      </c>
      <c r="G148" s="48"/>
      <c r="H148" s="48"/>
      <c r="I148" s="48">
        <v>369</v>
      </c>
      <c r="J148" s="48">
        <v>10</v>
      </c>
      <c r="K148" s="48">
        <v>2</v>
      </c>
      <c r="L148" s="48"/>
      <c r="M148" s="48"/>
      <c r="N148" s="48">
        <v>198</v>
      </c>
      <c r="O148" s="48">
        <v>579</v>
      </c>
      <c r="P148" s="49">
        <v>6114.1931000000013</v>
      </c>
      <c r="Q148" s="49">
        <v>4939.5076000000008</v>
      </c>
      <c r="R148" s="45">
        <v>1873.5455999999999</v>
      </c>
      <c r="S148" s="49">
        <v>496.75200000000001</v>
      </c>
      <c r="T148" s="45">
        <v>0</v>
      </c>
      <c r="U148" s="61">
        <v>337.75200000000001</v>
      </c>
      <c r="V148" s="61">
        <v>159</v>
      </c>
      <c r="W148" s="45"/>
      <c r="X148" s="45"/>
      <c r="Y148" s="49">
        <v>411.48</v>
      </c>
      <c r="Z148" s="45">
        <v>0</v>
      </c>
      <c r="AA148" s="45"/>
      <c r="AB148" s="61">
        <v>411.48</v>
      </c>
      <c r="AC148" s="45"/>
      <c r="AD148" s="45"/>
      <c r="AE148" s="45">
        <v>986.79</v>
      </c>
      <c r="AF148" s="51">
        <v>501.54489999999998</v>
      </c>
      <c r="AG148" s="45"/>
      <c r="AH148" s="45">
        <v>247.471</v>
      </c>
      <c r="AI148" s="45"/>
      <c r="AJ148" s="45">
        <v>45.7654</v>
      </c>
      <c r="AK148" s="45">
        <v>376.15870000000001</v>
      </c>
      <c r="AL148" s="45"/>
      <c r="AM148" s="45"/>
      <c r="AN148" s="59" t="s">
        <v>264</v>
      </c>
      <c r="AO148" s="49">
        <v>535.67499999999995</v>
      </c>
      <c r="AP148" s="45"/>
      <c r="AQ148" s="45">
        <v>0</v>
      </c>
      <c r="AR148" s="54">
        <v>436.67500000000001</v>
      </c>
      <c r="AS148" s="45">
        <v>99</v>
      </c>
      <c r="AT148" s="49">
        <v>639.01049999999998</v>
      </c>
      <c r="AU148" s="49">
        <v>0</v>
      </c>
      <c r="AV148" s="62"/>
      <c r="AW148" s="62"/>
      <c r="AX148" s="45"/>
      <c r="AY148" s="62"/>
      <c r="AZ148" s="45"/>
      <c r="BA148" s="62">
        <v>26.748000000000001</v>
      </c>
      <c r="BB148" s="45"/>
      <c r="BC148" s="45"/>
      <c r="BD148" s="70">
        <v>103.7625</v>
      </c>
      <c r="BE148" s="45"/>
      <c r="BF148" s="45"/>
      <c r="BG148" s="45"/>
      <c r="BH148" s="70">
        <v>508.5</v>
      </c>
      <c r="BI148" s="45"/>
      <c r="BJ148" s="45"/>
      <c r="BK148" s="45"/>
      <c r="BL148" s="52">
        <v>6114.1931000000013</v>
      </c>
      <c r="BM148" s="45"/>
      <c r="BN148" s="55"/>
      <c r="BO148" s="45"/>
      <c r="BP148" s="45">
        <v>6114.1931000000013</v>
      </c>
    </row>
    <row r="149" spans="1:68" ht="14.25" customHeight="1">
      <c r="A149" s="45">
        <v>142</v>
      </c>
      <c r="B149" s="45" t="s">
        <v>118</v>
      </c>
      <c r="C149" s="46">
        <v>202027</v>
      </c>
      <c r="D149" s="57" t="s">
        <v>265</v>
      </c>
      <c r="E149" s="57" t="s">
        <v>139</v>
      </c>
      <c r="F149" s="48">
        <v>3</v>
      </c>
      <c r="G149" s="48"/>
      <c r="H149" s="48"/>
      <c r="I149" s="48">
        <v>2</v>
      </c>
      <c r="J149" s="48">
        <v>1</v>
      </c>
      <c r="K149" s="48"/>
      <c r="L149" s="48"/>
      <c r="M149" s="48"/>
      <c r="N149" s="48"/>
      <c r="O149" s="48">
        <v>3</v>
      </c>
      <c r="P149" s="49">
        <v>93.400400000000005</v>
      </c>
      <c r="Q149" s="49">
        <v>32.520400000000002</v>
      </c>
      <c r="R149" s="45">
        <v>11.7744</v>
      </c>
      <c r="S149" s="49">
        <v>0</v>
      </c>
      <c r="T149" s="45">
        <v>0</v>
      </c>
      <c r="U149" s="45"/>
      <c r="V149" s="45"/>
      <c r="W149" s="45"/>
      <c r="X149" s="45"/>
      <c r="Y149" s="49">
        <v>4.32</v>
      </c>
      <c r="Z149" s="45">
        <v>0</v>
      </c>
      <c r="AA149" s="45"/>
      <c r="AB149" s="45"/>
      <c r="AC149" s="45">
        <v>4.32</v>
      </c>
      <c r="AD149" s="45"/>
      <c r="AE149" s="45">
        <v>7.77</v>
      </c>
      <c r="AF149" s="51">
        <v>3.8182999999999998</v>
      </c>
      <c r="AG149" s="45"/>
      <c r="AH149" s="45">
        <v>1.6613</v>
      </c>
      <c r="AI149" s="45"/>
      <c r="AJ149" s="45">
        <v>0.31269999999999998</v>
      </c>
      <c r="AK149" s="45">
        <v>2.8637000000000001</v>
      </c>
      <c r="AL149" s="45"/>
      <c r="AM149" s="45"/>
      <c r="AN149" s="59" t="s">
        <v>265</v>
      </c>
      <c r="AO149" s="49">
        <v>60.88</v>
      </c>
      <c r="AP149" s="45">
        <v>2.88</v>
      </c>
      <c r="AQ149" s="45">
        <v>0</v>
      </c>
      <c r="AR149" s="54">
        <v>58</v>
      </c>
      <c r="AS149" s="45"/>
      <c r="AT149" s="49">
        <v>0</v>
      </c>
      <c r="AU149" s="49">
        <v>0</v>
      </c>
      <c r="AV149" s="45"/>
      <c r="AW149" s="45"/>
      <c r="AX149" s="45"/>
      <c r="AY149" s="45"/>
      <c r="AZ149" s="45"/>
      <c r="BA149" s="45"/>
      <c r="BB149" s="45"/>
      <c r="BC149" s="45"/>
      <c r="BD149" s="51"/>
      <c r="BE149" s="45"/>
      <c r="BF149" s="45"/>
      <c r="BG149" s="45"/>
      <c r="BH149" s="62"/>
      <c r="BI149" s="45"/>
      <c r="BJ149" s="45"/>
      <c r="BK149" s="45"/>
      <c r="BL149" s="52">
        <v>93.400400000000005</v>
      </c>
      <c r="BM149" s="45"/>
      <c r="BN149" s="55"/>
      <c r="BO149" s="45"/>
      <c r="BP149" s="45">
        <v>93.400400000000005</v>
      </c>
    </row>
    <row r="150" spans="1:68" ht="14.25" customHeight="1">
      <c r="A150" s="45">
        <v>143</v>
      </c>
      <c r="B150" s="45" t="s">
        <v>118</v>
      </c>
      <c r="C150" s="46">
        <v>205001</v>
      </c>
      <c r="D150" s="47" t="s">
        <v>266</v>
      </c>
      <c r="E150" s="47" t="s">
        <v>132</v>
      </c>
      <c r="F150" s="48">
        <v>6</v>
      </c>
      <c r="G150" s="48">
        <v>6</v>
      </c>
      <c r="H150" s="48"/>
      <c r="I150" s="48"/>
      <c r="J150" s="48"/>
      <c r="K150" s="48"/>
      <c r="L150" s="48"/>
      <c r="M150" s="48"/>
      <c r="N150" s="48"/>
      <c r="O150" s="48">
        <v>6</v>
      </c>
      <c r="P150" s="49">
        <v>98.079800000000006</v>
      </c>
      <c r="Q150" s="49">
        <v>74.911799999999999</v>
      </c>
      <c r="R150" s="45">
        <v>28.7196</v>
      </c>
      <c r="S150" s="49">
        <v>13.5</v>
      </c>
      <c r="T150" s="45">
        <v>13.5</v>
      </c>
      <c r="U150" s="45"/>
      <c r="V150" s="45"/>
      <c r="W150" s="45"/>
      <c r="X150" s="45"/>
      <c r="Y150" s="49">
        <v>13.303699999999999</v>
      </c>
      <c r="Z150" s="45">
        <v>2.3933</v>
      </c>
      <c r="AA150" s="45"/>
      <c r="AB150" s="45"/>
      <c r="AC150" s="45">
        <v>10.910399999999999</v>
      </c>
      <c r="AD150" s="45"/>
      <c r="AE150" s="45">
        <v>0</v>
      </c>
      <c r="AF150" s="51">
        <v>8.8836999999999993</v>
      </c>
      <c r="AG150" s="45"/>
      <c r="AH150" s="45">
        <v>3.5886999999999998</v>
      </c>
      <c r="AI150" s="45"/>
      <c r="AJ150" s="45">
        <v>0.25330000000000003</v>
      </c>
      <c r="AK150" s="45">
        <v>6.6627999999999998</v>
      </c>
      <c r="AL150" s="45"/>
      <c r="AM150" s="45"/>
      <c r="AN150" s="53" t="s">
        <v>266</v>
      </c>
      <c r="AO150" s="49">
        <v>23.167999999999999</v>
      </c>
      <c r="AP150" s="45">
        <v>7.1999999999999993</v>
      </c>
      <c r="AQ150" s="45">
        <v>4.968</v>
      </c>
      <c r="AR150" s="54">
        <v>11</v>
      </c>
      <c r="AS150" s="45"/>
      <c r="AT150" s="49">
        <v>0</v>
      </c>
      <c r="AU150" s="49">
        <v>0</v>
      </c>
      <c r="AV150" s="45"/>
      <c r="AW150" s="45"/>
      <c r="AX150" s="45"/>
      <c r="AY150" s="45"/>
      <c r="AZ150" s="45"/>
      <c r="BA150" s="45"/>
      <c r="BB150" s="45"/>
      <c r="BC150" s="45"/>
      <c r="BD150" s="51"/>
      <c r="BE150" s="45"/>
      <c r="BF150" s="45"/>
      <c r="BG150" s="45"/>
      <c r="BH150" s="45"/>
      <c r="BI150" s="45">
        <v>113</v>
      </c>
      <c r="BJ150" s="45"/>
      <c r="BK150" s="45"/>
      <c r="BL150" s="52">
        <v>211.07980000000001</v>
      </c>
      <c r="BM150" s="45"/>
      <c r="BN150" s="55"/>
      <c r="BO150" s="45"/>
      <c r="BP150" s="45">
        <v>211.07980000000001</v>
      </c>
    </row>
    <row r="151" spans="1:68" ht="14.25" customHeight="1">
      <c r="A151" s="45">
        <v>144</v>
      </c>
      <c r="B151" s="45" t="s">
        <v>118</v>
      </c>
      <c r="C151" s="69">
        <v>201001</v>
      </c>
      <c r="D151" s="47" t="s">
        <v>267</v>
      </c>
      <c r="E151" s="47" t="s">
        <v>120</v>
      </c>
      <c r="F151" s="48">
        <v>26</v>
      </c>
      <c r="G151" s="48">
        <v>15</v>
      </c>
      <c r="H151" s="48">
        <v>3</v>
      </c>
      <c r="I151" s="48">
        <v>8</v>
      </c>
      <c r="J151" s="48"/>
      <c r="K151" s="48"/>
      <c r="L151" s="48"/>
      <c r="M151" s="48">
        <v>1</v>
      </c>
      <c r="N151" s="48">
        <v>30</v>
      </c>
      <c r="O151" s="48">
        <v>57</v>
      </c>
      <c r="P151" s="49">
        <v>518.55514000000005</v>
      </c>
      <c r="Q151" s="49">
        <v>297.7641000000001</v>
      </c>
      <c r="R151" s="45">
        <v>108.7932</v>
      </c>
      <c r="S151" s="49">
        <v>40.5</v>
      </c>
      <c r="T151" s="45">
        <v>40.5</v>
      </c>
      <c r="U151" s="45"/>
      <c r="V151" s="45"/>
      <c r="W151" s="45"/>
      <c r="X151" s="45"/>
      <c r="Y151" s="49">
        <v>50.110200000000006</v>
      </c>
      <c r="Z151" s="45">
        <v>7.1021999999999998</v>
      </c>
      <c r="AA151" s="45"/>
      <c r="AB151" s="45"/>
      <c r="AC151" s="45">
        <v>43.008000000000003</v>
      </c>
      <c r="AD151" s="45"/>
      <c r="AE151" s="45">
        <v>20.72</v>
      </c>
      <c r="AF151" s="51">
        <v>35.219700000000003</v>
      </c>
      <c r="AG151" s="45"/>
      <c r="AH151" s="45">
        <v>14.6761</v>
      </c>
      <c r="AI151" s="45"/>
      <c r="AJ151" s="45">
        <v>1.3301000000000001</v>
      </c>
      <c r="AK151" s="45">
        <v>26.4148</v>
      </c>
      <c r="AL151" s="45"/>
      <c r="AM151" s="45"/>
      <c r="AN151" s="53" t="s">
        <v>267</v>
      </c>
      <c r="AO151" s="49">
        <v>214.708</v>
      </c>
      <c r="AP151" s="45">
        <v>29.279999999999998</v>
      </c>
      <c r="AQ151" s="45">
        <v>13.428000000000001</v>
      </c>
      <c r="AR151" s="54">
        <v>172</v>
      </c>
      <c r="AS151" s="45"/>
      <c r="AT151" s="49">
        <v>6.0830399999999996</v>
      </c>
      <c r="AU151" s="49">
        <v>4.4270399999999999</v>
      </c>
      <c r="AV151" s="45"/>
      <c r="AW151" s="45">
        <v>4.4270399999999999</v>
      </c>
      <c r="AX151" s="45"/>
      <c r="AY151" s="45"/>
      <c r="AZ151" s="45"/>
      <c r="BA151" s="62">
        <v>1.6559999999999999</v>
      </c>
      <c r="BB151" s="45"/>
      <c r="BC151" s="45"/>
      <c r="BD151" s="51"/>
      <c r="BE151" s="45"/>
      <c r="BF151" s="45"/>
      <c r="BG151" s="45"/>
      <c r="BH151" s="45"/>
      <c r="BI151" s="45">
        <v>12</v>
      </c>
      <c r="BJ151" s="45"/>
      <c r="BK151" s="45"/>
      <c r="BL151" s="52">
        <v>530.55514000000005</v>
      </c>
      <c r="BM151" s="45">
        <v>48.45</v>
      </c>
      <c r="BN151" s="55"/>
      <c r="BO151" s="45"/>
      <c r="BP151" s="45">
        <v>579.0051400000001</v>
      </c>
    </row>
    <row r="152" spans="1:68" ht="14.25" customHeight="1">
      <c r="A152" s="45">
        <v>145</v>
      </c>
      <c r="B152" s="45" t="s">
        <v>118</v>
      </c>
      <c r="C152" s="69">
        <v>201004</v>
      </c>
      <c r="D152" s="56" t="s">
        <v>268</v>
      </c>
      <c r="E152" s="56" t="s">
        <v>130</v>
      </c>
      <c r="F152" s="48">
        <v>23</v>
      </c>
      <c r="G152" s="48">
        <v>5</v>
      </c>
      <c r="H152" s="48">
        <v>18</v>
      </c>
      <c r="I152" s="48"/>
      <c r="J152" s="48"/>
      <c r="K152" s="48"/>
      <c r="L152" s="48"/>
      <c r="M152" s="48"/>
      <c r="N152" s="48">
        <v>1</v>
      </c>
      <c r="O152" s="48">
        <v>24</v>
      </c>
      <c r="P152" s="49">
        <v>349.2518</v>
      </c>
      <c r="Q152" s="49">
        <v>237.35180000000003</v>
      </c>
      <c r="R152" s="45">
        <v>82.735200000000006</v>
      </c>
      <c r="S152" s="49">
        <v>51.75</v>
      </c>
      <c r="T152" s="45">
        <v>51.75</v>
      </c>
      <c r="U152" s="45"/>
      <c r="V152" s="45"/>
      <c r="W152" s="45"/>
      <c r="X152" s="45"/>
      <c r="Y152" s="49">
        <v>41.378999999999998</v>
      </c>
      <c r="Z152" s="45">
        <v>6.8945999999999996</v>
      </c>
      <c r="AA152" s="45"/>
      <c r="AB152" s="45"/>
      <c r="AC152" s="45">
        <v>34.484400000000001</v>
      </c>
      <c r="AD152" s="45"/>
      <c r="AE152" s="45">
        <v>0</v>
      </c>
      <c r="AF152" s="51">
        <v>28.138300000000001</v>
      </c>
      <c r="AG152" s="45"/>
      <c r="AH152" s="45">
        <v>11.438700000000001</v>
      </c>
      <c r="AI152" s="45"/>
      <c r="AJ152" s="45">
        <v>0.80689999999999995</v>
      </c>
      <c r="AK152" s="45">
        <v>21.1037</v>
      </c>
      <c r="AL152" s="45"/>
      <c r="AM152" s="45"/>
      <c r="AN152" s="52" t="s">
        <v>268</v>
      </c>
      <c r="AO152" s="49">
        <v>111.9</v>
      </c>
      <c r="AP152" s="45">
        <v>27.599999999999998</v>
      </c>
      <c r="AQ152" s="45">
        <v>13.8</v>
      </c>
      <c r="AR152" s="54">
        <v>69</v>
      </c>
      <c r="AS152" s="45">
        <v>1.5</v>
      </c>
      <c r="AT152" s="49">
        <v>0</v>
      </c>
      <c r="AU152" s="49">
        <v>0</v>
      </c>
      <c r="AV152" s="45"/>
      <c r="AW152" s="45"/>
      <c r="AX152" s="45"/>
      <c r="AY152" s="45"/>
      <c r="AZ152" s="45"/>
      <c r="BA152" s="45"/>
      <c r="BB152" s="45"/>
      <c r="BC152" s="45"/>
      <c r="BD152" s="51"/>
      <c r="BE152" s="45"/>
      <c r="BF152" s="45"/>
      <c r="BG152" s="45"/>
      <c r="BH152" s="45"/>
      <c r="BI152" s="45">
        <v>20</v>
      </c>
      <c r="BJ152" s="45"/>
      <c r="BK152" s="45"/>
      <c r="BL152" s="52">
        <v>369.2518</v>
      </c>
      <c r="BM152" s="45"/>
      <c r="BN152" s="55"/>
      <c r="BO152" s="45"/>
      <c r="BP152" s="45">
        <v>369.2518</v>
      </c>
    </row>
    <row r="153" spans="1:68" s="73" customFormat="1" ht="14.25" customHeight="1">
      <c r="A153" s="45">
        <v>146</v>
      </c>
      <c r="B153" s="71" t="s">
        <v>118</v>
      </c>
      <c r="C153" s="72">
        <v>201003</v>
      </c>
      <c r="D153" s="47" t="s">
        <v>269</v>
      </c>
      <c r="E153" s="47" t="s">
        <v>139</v>
      </c>
      <c r="F153" s="48">
        <v>10</v>
      </c>
      <c r="G153" s="48"/>
      <c r="H153" s="48"/>
      <c r="I153" s="48">
        <v>6</v>
      </c>
      <c r="J153" s="48">
        <v>4</v>
      </c>
      <c r="K153" s="48"/>
      <c r="L153" s="48"/>
      <c r="M153" s="48"/>
      <c r="N153" s="48">
        <v>6</v>
      </c>
      <c r="O153" s="48">
        <v>16</v>
      </c>
      <c r="P153" s="49">
        <v>167.95</v>
      </c>
      <c r="Q153" s="49">
        <v>116.202</v>
      </c>
      <c r="R153" s="45">
        <v>45.018000000000001</v>
      </c>
      <c r="S153" s="49">
        <v>0</v>
      </c>
      <c r="T153" s="45">
        <v>0</v>
      </c>
      <c r="U153" s="45"/>
      <c r="V153" s="45"/>
      <c r="W153" s="45"/>
      <c r="X153" s="45"/>
      <c r="Y153" s="49">
        <v>14.4</v>
      </c>
      <c r="Z153" s="45">
        <v>0</v>
      </c>
      <c r="AA153" s="45"/>
      <c r="AB153" s="45"/>
      <c r="AC153" s="45">
        <v>14.4</v>
      </c>
      <c r="AD153" s="45"/>
      <c r="AE153" s="45">
        <v>25.9</v>
      </c>
      <c r="AF153" s="51">
        <v>13.6509</v>
      </c>
      <c r="AG153" s="45"/>
      <c r="AH153" s="45">
        <v>6.0730000000000004</v>
      </c>
      <c r="AI153" s="45"/>
      <c r="AJ153" s="45">
        <v>0.92190000000000005</v>
      </c>
      <c r="AK153" s="45">
        <v>10.238200000000001</v>
      </c>
      <c r="AL153" s="45"/>
      <c r="AM153" s="45"/>
      <c r="AN153" s="53" t="s">
        <v>269</v>
      </c>
      <c r="AO153" s="49">
        <v>49.6</v>
      </c>
      <c r="AP153" s="45">
        <v>9.6</v>
      </c>
      <c r="AQ153" s="45">
        <v>0</v>
      </c>
      <c r="AR153" s="54">
        <v>40</v>
      </c>
      <c r="AS153" s="45"/>
      <c r="AT153" s="49">
        <v>2.1480000000000001</v>
      </c>
      <c r="AU153" s="49">
        <v>0</v>
      </c>
      <c r="AV153" s="45"/>
      <c r="AW153" s="45"/>
      <c r="AX153" s="45"/>
      <c r="AY153" s="45"/>
      <c r="AZ153" s="45"/>
      <c r="BA153" s="62">
        <v>2.1480000000000001</v>
      </c>
      <c r="BB153" s="45"/>
      <c r="BC153" s="45"/>
      <c r="BD153" s="51"/>
      <c r="BE153" s="45"/>
      <c r="BF153" s="45"/>
      <c r="BG153" s="45"/>
      <c r="BH153" s="45"/>
      <c r="BI153" s="45"/>
      <c r="BJ153" s="45"/>
      <c r="BK153" s="45"/>
      <c r="BL153" s="52">
        <v>167.95</v>
      </c>
      <c r="BM153" s="45"/>
      <c r="BN153" s="55"/>
      <c r="BO153" s="45"/>
      <c r="BP153" s="45">
        <v>167.95</v>
      </c>
    </row>
    <row r="154" spans="1:68" ht="14.25" customHeight="1">
      <c r="A154" s="45">
        <v>147</v>
      </c>
      <c r="B154" s="45" t="s">
        <v>118</v>
      </c>
      <c r="C154" s="69">
        <v>201002</v>
      </c>
      <c r="D154" s="47" t="s">
        <v>270</v>
      </c>
      <c r="E154" s="47" t="s">
        <v>139</v>
      </c>
      <c r="F154" s="48">
        <v>12</v>
      </c>
      <c r="G154" s="48"/>
      <c r="H154" s="48"/>
      <c r="I154" s="48">
        <v>8</v>
      </c>
      <c r="J154" s="48">
        <v>4</v>
      </c>
      <c r="K154" s="48"/>
      <c r="L154" s="48"/>
      <c r="M154" s="48"/>
      <c r="N154" s="48">
        <v>6</v>
      </c>
      <c r="O154" s="48">
        <v>18</v>
      </c>
      <c r="P154" s="49">
        <v>184.56155999999999</v>
      </c>
      <c r="Q154" s="49">
        <v>132.04156</v>
      </c>
      <c r="R154" s="45">
        <v>48.657359999999997</v>
      </c>
      <c r="S154" s="49">
        <v>0</v>
      </c>
      <c r="T154" s="45">
        <v>0</v>
      </c>
      <c r="U154" s="45"/>
      <c r="V154" s="45"/>
      <c r="W154" s="45"/>
      <c r="X154" s="45"/>
      <c r="Y154" s="49">
        <v>17.28</v>
      </c>
      <c r="Z154" s="45">
        <v>0</v>
      </c>
      <c r="AA154" s="45"/>
      <c r="AB154" s="45"/>
      <c r="AC154" s="45">
        <v>17.28</v>
      </c>
      <c r="AD154" s="45"/>
      <c r="AE154" s="45">
        <v>31.08</v>
      </c>
      <c r="AF154" s="51">
        <v>15.5228</v>
      </c>
      <c r="AG154" s="45"/>
      <c r="AH154" s="45">
        <v>6.8227000000000002</v>
      </c>
      <c r="AI154" s="45"/>
      <c r="AJ154" s="45">
        <v>1.0366</v>
      </c>
      <c r="AK154" s="45">
        <v>11.642099999999999</v>
      </c>
      <c r="AL154" s="45"/>
      <c r="AM154" s="45"/>
      <c r="AN154" s="53" t="s">
        <v>270</v>
      </c>
      <c r="AO154" s="49">
        <v>52.519999999999996</v>
      </c>
      <c r="AP154" s="45">
        <v>11.52</v>
      </c>
      <c r="AQ154" s="45">
        <v>0</v>
      </c>
      <c r="AR154" s="54">
        <v>41</v>
      </c>
      <c r="AS154" s="45"/>
      <c r="AT154" s="49">
        <v>0</v>
      </c>
      <c r="AU154" s="49">
        <v>0</v>
      </c>
      <c r="AV154" s="45"/>
      <c r="AW154" s="45"/>
      <c r="AX154" s="45"/>
      <c r="AY154" s="45"/>
      <c r="AZ154" s="45"/>
      <c r="BA154" s="45"/>
      <c r="BB154" s="45"/>
      <c r="BC154" s="45"/>
      <c r="BD154" s="51"/>
      <c r="BE154" s="45"/>
      <c r="BF154" s="45"/>
      <c r="BG154" s="45"/>
      <c r="BH154" s="45"/>
      <c r="BI154" s="45"/>
      <c r="BJ154" s="45"/>
      <c r="BK154" s="45"/>
      <c r="BL154" s="52">
        <v>184.56155999999999</v>
      </c>
      <c r="BM154" s="45"/>
      <c r="BN154" s="55"/>
      <c r="BO154" s="45"/>
      <c r="BP154" s="45">
        <v>184.56155999999999</v>
      </c>
    </row>
    <row r="155" spans="1:68" ht="14.25" customHeight="1">
      <c r="A155" s="45">
        <v>148</v>
      </c>
      <c r="B155" s="45" t="s">
        <v>118</v>
      </c>
      <c r="C155" s="69">
        <v>201005</v>
      </c>
      <c r="D155" s="47" t="s">
        <v>271</v>
      </c>
      <c r="E155" s="47" t="s">
        <v>139</v>
      </c>
      <c r="F155" s="48">
        <v>6</v>
      </c>
      <c r="G155" s="48"/>
      <c r="H155" s="48"/>
      <c r="I155" s="48">
        <v>5</v>
      </c>
      <c r="J155" s="48">
        <v>1</v>
      </c>
      <c r="K155" s="48"/>
      <c r="L155" s="48"/>
      <c r="M155" s="48"/>
      <c r="N155" s="48"/>
      <c r="O155" s="48">
        <v>6</v>
      </c>
      <c r="P155" s="49">
        <v>98.235500000000002</v>
      </c>
      <c r="Q155" s="49">
        <v>68.475500000000011</v>
      </c>
      <c r="R155" s="45">
        <v>26.1264</v>
      </c>
      <c r="S155" s="49">
        <v>0</v>
      </c>
      <c r="T155" s="45">
        <v>0</v>
      </c>
      <c r="U155" s="45"/>
      <c r="V155" s="45"/>
      <c r="W155" s="45"/>
      <c r="X155" s="45"/>
      <c r="Y155" s="49">
        <v>8.64</v>
      </c>
      <c r="Z155" s="45">
        <v>0</v>
      </c>
      <c r="AA155" s="45"/>
      <c r="AB155" s="45"/>
      <c r="AC155" s="45">
        <v>8.64</v>
      </c>
      <c r="AD155" s="45"/>
      <c r="AE155" s="45">
        <v>15.54</v>
      </c>
      <c r="AF155" s="51">
        <v>8.0489999999999995</v>
      </c>
      <c r="AG155" s="45"/>
      <c r="AH155" s="45">
        <v>3.5415999999999999</v>
      </c>
      <c r="AI155" s="45"/>
      <c r="AJ155" s="45">
        <v>0.54169999999999996</v>
      </c>
      <c r="AK155" s="45">
        <v>6.0368000000000004</v>
      </c>
      <c r="AL155" s="45"/>
      <c r="AM155" s="45"/>
      <c r="AN155" s="53" t="s">
        <v>271</v>
      </c>
      <c r="AO155" s="49">
        <v>29.759999999999998</v>
      </c>
      <c r="AP155" s="45">
        <v>5.76</v>
      </c>
      <c r="AQ155" s="45">
        <v>0</v>
      </c>
      <c r="AR155" s="54">
        <v>24</v>
      </c>
      <c r="AS155" s="45"/>
      <c r="AT155" s="49">
        <v>0</v>
      </c>
      <c r="AU155" s="49">
        <v>0</v>
      </c>
      <c r="AV155" s="45"/>
      <c r="AW155" s="45"/>
      <c r="AX155" s="45"/>
      <c r="AY155" s="45"/>
      <c r="AZ155" s="45"/>
      <c r="BA155" s="45"/>
      <c r="BB155" s="45"/>
      <c r="BC155" s="45"/>
      <c r="BD155" s="51"/>
      <c r="BE155" s="45"/>
      <c r="BF155" s="45"/>
      <c r="BG155" s="45"/>
      <c r="BH155" s="45"/>
      <c r="BI155" s="45"/>
      <c r="BJ155" s="45"/>
      <c r="BK155" s="45"/>
      <c r="BL155" s="52">
        <v>98.235500000000002</v>
      </c>
      <c r="BM155" s="45"/>
      <c r="BN155" s="55"/>
      <c r="BO155" s="45"/>
      <c r="BP155" s="45">
        <v>98.235500000000002</v>
      </c>
    </row>
    <row r="156" spans="1:68" ht="14.25" customHeight="1">
      <c r="A156" s="45">
        <v>149</v>
      </c>
      <c r="B156" s="45" t="s">
        <v>118</v>
      </c>
      <c r="C156" s="69">
        <v>201006</v>
      </c>
      <c r="D156" s="47" t="s">
        <v>272</v>
      </c>
      <c r="E156" s="47" t="s">
        <v>139</v>
      </c>
      <c r="F156" s="48">
        <v>8</v>
      </c>
      <c r="G156" s="48"/>
      <c r="H156" s="48"/>
      <c r="I156" s="48">
        <v>5</v>
      </c>
      <c r="J156" s="48">
        <v>3</v>
      </c>
      <c r="K156" s="48"/>
      <c r="L156" s="48"/>
      <c r="M156" s="48"/>
      <c r="N156" s="48"/>
      <c r="O156" s="48">
        <v>8</v>
      </c>
      <c r="P156" s="49">
        <v>119.1532</v>
      </c>
      <c r="Q156" s="49">
        <v>86.473200000000006</v>
      </c>
      <c r="R156" s="45">
        <v>31.332000000000001</v>
      </c>
      <c r="S156" s="49">
        <v>0</v>
      </c>
      <c r="T156" s="45">
        <v>0</v>
      </c>
      <c r="U156" s="45"/>
      <c r="V156" s="45"/>
      <c r="W156" s="45"/>
      <c r="X156" s="45"/>
      <c r="Y156" s="49">
        <v>11.52</v>
      </c>
      <c r="Z156" s="45">
        <v>0</v>
      </c>
      <c r="AA156" s="45"/>
      <c r="AB156" s="45"/>
      <c r="AC156" s="45">
        <v>11.52</v>
      </c>
      <c r="AD156" s="45"/>
      <c r="AE156" s="45">
        <v>20.72</v>
      </c>
      <c r="AF156" s="51">
        <v>10.1715</v>
      </c>
      <c r="AG156" s="45"/>
      <c r="AH156" s="45">
        <v>4.4244000000000003</v>
      </c>
      <c r="AI156" s="45"/>
      <c r="AJ156" s="45">
        <v>0.67669999999999997</v>
      </c>
      <c r="AK156" s="45">
        <v>7.6285999999999996</v>
      </c>
      <c r="AL156" s="45"/>
      <c r="AM156" s="45"/>
      <c r="AN156" s="53" t="s">
        <v>272</v>
      </c>
      <c r="AO156" s="49">
        <v>32.68</v>
      </c>
      <c r="AP156" s="45">
        <v>7.68</v>
      </c>
      <c r="AQ156" s="45">
        <v>0</v>
      </c>
      <c r="AR156" s="54">
        <v>25</v>
      </c>
      <c r="AS156" s="45"/>
      <c r="AT156" s="49">
        <v>0</v>
      </c>
      <c r="AU156" s="49">
        <v>0</v>
      </c>
      <c r="AV156" s="45"/>
      <c r="AW156" s="45"/>
      <c r="AX156" s="45"/>
      <c r="AY156" s="45"/>
      <c r="AZ156" s="45"/>
      <c r="BA156" s="45"/>
      <c r="BB156" s="45"/>
      <c r="BC156" s="45"/>
      <c r="BD156" s="51"/>
      <c r="BE156" s="45"/>
      <c r="BF156" s="45"/>
      <c r="BG156" s="45"/>
      <c r="BH156" s="45"/>
      <c r="BI156" s="45"/>
      <c r="BJ156" s="45"/>
      <c r="BK156" s="45"/>
      <c r="BL156" s="52">
        <v>119.1532</v>
      </c>
      <c r="BM156" s="45"/>
      <c r="BN156" s="55"/>
      <c r="BO156" s="45"/>
      <c r="BP156" s="45">
        <v>119.1532</v>
      </c>
    </row>
    <row r="157" spans="1:68" ht="14.25" customHeight="1">
      <c r="A157" s="45">
        <v>150</v>
      </c>
      <c r="B157" s="45" t="s">
        <v>118</v>
      </c>
      <c r="C157" s="69">
        <v>204001</v>
      </c>
      <c r="D157" s="47" t="s">
        <v>273</v>
      </c>
      <c r="E157" s="47" t="s">
        <v>139</v>
      </c>
      <c r="F157" s="48">
        <v>43</v>
      </c>
      <c r="G157" s="48"/>
      <c r="H157" s="48"/>
      <c r="I157" s="48">
        <v>28</v>
      </c>
      <c r="J157" s="48">
        <v>15</v>
      </c>
      <c r="K157" s="48"/>
      <c r="L157" s="48"/>
      <c r="M157" s="48"/>
      <c r="N157" s="48">
        <v>16</v>
      </c>
      <c r="O157" s="48">
        <v>59</v>
      </c>
      <c r="P157" s="49">
        <v>657.7152000000001</v>
      </c>
      <c r="Q157" s="49">
        <v>491.43520000000007</v>
      </c>
      <c r="R157" s="45">
        <v>159.35400000000001</v>
      </c>
      <c r="S157" s="49">
        <v>0</v>
      </c>
      <c r="T157" s="45">
        <v>0</v>
      </c>
      <c r="U157" s="45"/>
      <c r="V157" s="45"/>
      <c r="W157" s="45"/>
      <c r="X157" s="45"/>
      <c r="Y157" s="49">
        <v>61.92</v>
      </c>
      <c r="Z157" s="45">
        <v>0</v>
      </c>
      <c r="AA157" s="45"/>
      <c r="AB157" s="45"/>
      <c r="AC157" s="45">
        <v>61.92</v>
      </c>
      <c r="AD157" s="45"/>
      <c r="AE157" s="45">
        <v>111.37</v>
      </c>
      <c r="AF157" s="51">
        <v>53.222999999999999</v>
      </c>
      <c r="AG157" s="45"/>
      <c r="AH157" s="45">
        <v>23.131499999999999</v>
      </c>
      <c r="AI157" s="45"/>
      <c r="AJ157" s="45">
        <v>3.5194000000000001</v>
      </c>
      <c r="AK157" s="45">
        <v>39.917299999999997</v>
      </c>
      <c r="AL157" s="45"/>
      <c r="AM157" s="61">
        <v>39</v>
      </c>
      <c r="AN157" s="53" t="s">
        <v>273</v>
      </c>
      <c r="AO157" s="49">
        <v>166.28</v>
      </c>
      <c r="AP157" s="45">
        <v>41.28</v>
      </c>
      <c r="AQ157" s="45">
        <v>0</v>
      </c>
      <c r="AR157" s="54">
        <v>125</v>
      </c>
      <c r="AS157" s="45"/>
      <c r="AT157" s="49">
        <v>0</v>
      </c>
      <c r="AU157" s="49">
        <v>0</v>
      </c>
      <c r="AV157" s="45"/>
      <c r="AW157" s="45"/>
      <c r="AX157" s="45"/>
      <c r="AY157" s="45"/>
      <c r="AZ157" s="45"/>
      <c r="BA157" s="45"/>
      <c r="BB157" s="45"/>
      <c r="BC157" s="45"/>
      <c r="BD157" s="51"/>
      <c r="BE157" s="45"/>
      <c r="BF157" s="45"/>
      <c r="BG157" s="45"/>
      <c r="BH157" s="45"/>
      <c r="BI157" s="45">
        <v>240.17999999999998</v>
      </c>
      <c r="BJ157" s="45">
        <v>25.2</v>
      </c>
      <c r="BK157" s="45"/>
      <c r="BL157" s="52">
        <v>923.09520000000009</v>
      </c>
      <c r="BM157" s="45"/>
      <c r="BN157" s="55"/>
      <c r="BO157" s="45"/>
      <c r="BP157" s="45">
        <v>923.09520000000009</v>
      </c>
    </row>
    <row r="158" spans="1:68">
      <c r="A158" s="45">
        <v>151</v>
      </c>
      <c r="B158" s="45" t="s">
        <v>118</v>
      </c>
      <c r="C158" s="69">
        <v>203001</v>
      </c>
      <c r="D158" s="47" t="s">
        <v>274</v>
      </c>
      <c r="E158" s="47" t="s">
        <v>130</v>
      </c>
      <c r="F158" s="48">
        <v>11</v>
      </c>
      <c r="G158" s="48">
        <v>10</v>
      </c>
      <c r="H158" s="48">
        <v>1</v>
      </c>
      <c r="I158" s="48"/>
      <c r="J158" s="48"/>
      <c r="K158" s="48"/>
      <c r="L158" s="48"/>
      <c r="M158" s="48"/>
      <c r="N158" s="48">
        <v>9</v>
      </c>
      <c r="O158" s="48">
        <v>20</v>
      </c>
      <c r="P158" s="49">
        <v>182.94979999999998</v>
      </c>
      <c r="Q158" s="49">
        <v>131.7098</v>
      </c>
      <c r="R158" s="45">
        <v>49.431600000000003</v>
      </c>
      <c r="S158" s="49">
        <v>24.75</v>
      </c>
      <c r="T158" s="45">
        <v>24.75</v>
      </c>
      <c r="U158" s="45"/>
      <c r="V158" s="45"/>
      <c r="W158" s="45"/>
      <c r="X158" s="45"/>
      <c r="Y158" s="49">
        <v>23.3901</v>
      </c>
      <c r="Z158" s="45">
        <v>4.1193</v>
      </c>
      <c r="AA158" s="45"/>
      <c r="AB158" s="45"/>
      <c r="AC158" s="45">
        <v>19.270800000000001</v>
      </c>
      <c r="AD158" s="45"/>
      <c r="AE158" s="45">
        <v>0</v>
      </c>
      <c r="AF158" s="51">
        <v>15.611499999999999</v>
      </c>
      <c r="AG158" s="45"/>
      <c r="AH158" s="45">
        <v>6.3728999999999996</v>
      </c>
      <c r="AI158" s="45"/>
      <c r="AJ158" s="45">
        <v>0.4451</v>
      </c>
      <c r="AK158" s="45">
        <v>11.708600000000001</v>
      </c>
      <c r="AL158" s="45"/>
      <c r="AM158" s="45"/>
      <c r="AN158" s="53" t="s">
        <v>274</v>
      </c>
      <c r="AO158" s="49">
        <v>51.239999999999995</v>
      </c>
      <c r="AP158" s="45">
        <v>13.2</v>
      </c>
      <c r="AQ158" s="45">
        <v>8.0399999999999991</v>
      </c>
      <c r="AR158" s="54">
        <v>30</v>
      </c>
      <c r="AS158" s="45"/>
      <c r="AT158" s="49">
        <v>0</v>
      </c>
      <c r="AU158" s="49">
        <v>0</v>
      </c>
      <c r="AV158" s="45"/>
      <c r="AW158" s="45"/>
      <c r="AX158" s="45"/>
      <c r="AY158" s="45"/>
      <c r="AZ158" s="45"/>
      <c r="BA158" s="45"/>
      <c r="BB158" s="45"/>
      <c r="BC158" s="45"/>
      <c r="BD158" s="51"/>
      <c r="BE158" s="45"/>
      <c r="BF158" s="45"/>
      <c r="BG158" s="45"/>
      <c r="BH158" s="45"/>
      <c r="BI158" s="45">
        <v>66</v>
      </c>
      <c r="BJ158" s="45"/>
      <c r="BK158" s="45"/>
      <c r="BL158" s="52">
        <v>248.94979999999998</v>
      </c>
      <c r="BM158" s="45"/>
      <c r="BN158" s="55"/>
      <c r="BO158" s="45"/>
      <c r="BP158" s="45">
        <v>248.94979999999998</v>
      </c>
    </row>
    <row r="159" spans="1:68">
      <c r="A159" s="45">
        <v>152</v>
      </c>
      <c r="B159" s="45" t="s">
        <v>118</v>
      </c>
      <c r="C159" s="69">
        <v>206001</v>
      </c>
      <c r="D159" s="47" t="s">
        <v>275</v>
      </c>
      <c r="E159" s="47" t="s">
        <v>139</v>
      </c>
      <c r="F159" s="48">
        <v>29</v>
      </c>
      <c r="G159" s="48"/>
      <c r="H159" s="48"/>
      <c r="I159" s="48">
        <v>8</v>
      </c>
      <c r="J159" s="48">
        <v>21</v>
      </c>
      <c r="K159" s="48"/>
      <c r="L159" s="48"/>
      <c r="M159" s="48"/>
      <c r="N159" s="48">
        <v>7</v>
      </c>
      <c r="O159" s="48">
        <v>36</v>
      </c>
      <c r="P159" s="49">
        <v>392.76139999999998</v>
      </c>
      <c r="Q159" s="49">
        <v>324.92139999999995</v>
      </c>
      <c r="R159" s="45">
        <v>123.1914</v>
      </c>
      <c r="S159" s="49"/>
      <c r="T159" s="45">
        <v>0</v>
      </c>
      <c r="U159" s="45"/>
      <c r="V159" s="45"/>
      <c r="W159" s="45"/>
      <c r="X159" s="45"/>
      <c r="Y159" s="49">
        <v>40.32</v>
      </c>
      <c r="Z159" s="45">
        <v>0</v>
      </c>
      <c r="AA159" s="45"/>
      <c r="AB159" s="45"/>
      <c r="AC159" s="45">
        <v>40.32</v>
      </c>
      <c r="AD159" s="45"/>
      <c r="AE159" s="45">
        <v>75.11</v>
      </c>
      <c r="AF159" s="51">
        <v>38.179400000000001</v>
      </c>
      <c r="AG159" s="45"/>
      <c r="AH159" s="45">
        <v>16.908100000000001</v>
      </c>
      <c r="AI159" s="45"/>
      <c r="AJ159" s="45">
        <v>2.5779000000000001</v>
      </c>
      <c r="AK159" s="45">
        <v>28.634599999999999</v>
      </c>
      <c r="AL159" s="45"/>
      <c r="AM159" s="45"/>
      <c r="AN159" s="47" t="s">
        <v>275</v>
      </c>
      <c r="AO159" s="49">
        <v>67.84</v>
      </c>
      <c r="AP159" s="45">
        <v>27.84</v>
      </c>
      <c r="AQ159" s="45">
        <v>0</v>
      </c>
      <c r="AR159" s="54">
        <v>40</v>
      </c>
      <c r="AS159" s="45"/>
      <c r="AT159" s="49">
        <v>0</v>
      </c>
      <c r="AU159" s="49">
        <v>0</v>
      </c>
      <c r="AV159" s="45"/>
      <c r="AW159" s="45"/>
      <c r="AX159" s="45"/>
      <c r="AY159" s="45"/>
      <c r="AZ159" s="45"/>
      <c r="BA159" s="45"/>
      <c r="BB159" s="45"/>
      <c r="BC159" s="45"/>
      <c r="BD159" s="51"/>
      <c r="BE159" s="45"/>
      <c r="BF159" s="45"/>
      <c r="BG159" s="45"/>
      <c r="BH159" s="45"/>
      <c r="BI159" s="45">
        <v>60</v>
      </c>
      <c r="BJ159" s="45"/>
      <c r="BK159" s="45"/>
      <c r="BL159" s="52">
        <v>452.76139999999998</v>
      </c>
      <c r="BM159" s="45"/>
      <c r="BN159" s="55"/>
      <c r="BO159" s="45"/>
      <c r="BP159" s="45">
        <v>452.76139999999998</v>
      </c>
    </row>
    <row r="160" spans="1:68">
      <c r="A160" s="45">
        <v>153</v>
      </c>
      <c r="B160" s="45"/>
      <c r="C160" s="69"/>
      <c r="D160" s="47" t="s">
        <v>276</v>
      </c>
      <c r="E160" s="47"/>
      <c r="F160" s="48">
        <v>12097</v>
      </c>
      <c r="G160" s="48">
        <v>2205</v>
      </c>
      <c r="H160" s="48">
        <v>311</v>
      </c>
      <c r="I160" s="48">
        <v>8908</v>
      </c>
      <c r="J160" s="48">
        <v>496</v>
      </c>
      <c r="K160" s="48">
        <v>177</v>
      </c>
      <c r="L160" s="48">
        <v>199</v>
      </c>
      <c r="M160" s="48">
        <v>9</v>
      </c>
      <c r="N160" s="48">
        <v>6175</v>
      </c>
      <c r="O160" s="48">
        <v>18480</v>
      </c>
      <c r="P160" s="48">
        <v>200380.59036000009</v>
      </c>
      <c r="Q160" s="48">
        <v>150990.24252000003</v>
      </c>
      <c r="R160" s="48">
        <v>52978.880220000006</v>
      </c>
      <c r="S160" s="48">
        <v>15959.066599999998</v>
      </c>
      <c r="T160" s="48">
        <v>5661</v>
      </c>
      <c r="U160" s="48">
        <v>6799.0780000000013</v>
      </c>
      <c r="V160" s="48">
        <v>2224.7200000000003</v>
      </c>
      <c r="W160" s="48">
        <v>0</v>
      </c>
      <c r="X160" s="48">
        <v>1274.2685999999999</v>
      </c>
      <c r="Y160" s="48">
        <v>15264.750100000003</v>
      </c>
      <c r="Z160" s="48">
        <v>873.61570000000017</v>
      </c>
      <c r="AA160" s="48">
        <v>569.69999999999993</v>
      </c>
      <c r="AB160" s="48">
        <v>5753.16</v>
      </c>
      <c r="AC160" s="48">
        <v>8068.2744000000002</v>
      </c>
      <c r="AD160" s="48">
        <v>0</v>
      </c>
      <c r="AE160" s="48">
        <v>24894.044000000005</v>
      </c>
      <c r="AF160" s="48">
        <v>15717.365400000006</v>
      </c>
      <c r="AG160" s="48">
        <v>82.835599999999999</v>
      </c>
      <c r="AH160" s="48">
        <v>7244.7151999999987</v>
      </c>
      <c r="AI160" s="48">
        <v>0</v>
      </c>
      <c r="AJ160" s="48">
        <v>1117.2114999999999</v>
      </c>
      <c r="AK160" s="48">
        <v>11788.023899999998</v>
      </c>
      <c r="AL160" s="48">
        <v>0</v>
      </c>
      <c r="AM160" s="48">
        <v>5943.35</v>
      </c>
      <c r="AN160" s="47" t="s">
        <v>276</v>
      </c>
      <c r="AO160" s="49">
        <v>34121.97</v>
      </c>
      <c r="AP160" s="48">
        <v>6875.7400000000007</v>
      </c>
      <c r="AQ160" s="48">
        <v>1934.28</v>
      </c>
      <c r="AR160" s="48">
        <v>18928.050000000003</v>
      </c>
      <c r="AS160" s="48">
        <v>6383.9</v>
      </c>
      <c r="AT160" s="48">
        <v>15268.377839999999</v>
      </c>
      <c r="AU160" s="49">
        <v>188.95403999999999</v>
      </c>
      <c r="AV160" s="48">
        <v>152.964</v>
      </c>
      <c r="AW160" s="48">
        <v>35.990039999999993</v>
      </c>
      <c r="AX160" s="48">
        <v>0</v>
      </c>
      <c r="AY160" s="48">
        <v>0</v>
      </c>
      <c r="AZ160" s="48">
        <v>0</v>
      </c>
      <c r="BA160" s="48">
        <v>854.72560000000021</v>
      </c>
      <c r="BB160" s="48">
        <v>0</v>
      </c>
      <c r="BC160" s="48">
        <v>620</v>
      </c>
      <c r="BD160" s="48">
        <v>2266.91</v>
      </c>
      <c r="BE160" s="48">
        <v>0</v>
      </c>
      <c r="BF160" s="48">
        <v>0</v>
      </c>
      <c r="BG160" s="48">
        <v>0</v>
      </c>
      <c r="BH160" s="48">
        <v>11337.788199999999</v>
      </c>
      <c r="BI160" s="48">
        <v>18239.310000000001</v>
      </c>
      <c r="BJ160" s="48">
        <v>1505.2</v>
      </c>
      <c r="BK160" s="48"/>
      <c r="BL160" s="52">
        <v>220125.1003600001</v>
      </c>
      <c r="BM160" s="48">
        <v>14069.45</v>
      </c>
      <c r="BN160" s="48">
        <v>2894</v>
      </c>
      <c r="BO160" s="48">
        <v>3669.9</v>
      </c>
      <c r="BP160" s="45">
        <v>240758.4503600001</v>
      </c>
    </row>
    <row r="161" spans="1:68">
      <c r="A161" s="45">
        <v>154</v>
      </c>
      <c r="B161" s="45" t="s">
        <v>277</v>
      </c>
      <c r="C161" s="45"/>
      <c r="D161" s="47" t="s">
        <v>278</v>
      </c>
      <c r="E161" s="47"/>
      <c r="F161" s="48">
        <v>0</v>
      </c>
      <c r="G161" s="48"/>
      <c r="H161" s="48"/>
      <c r="I161" s="48"/>
      <c r="J161" s="48"/>
      <c r="K161" s="48"/>
      <c r="L161" s="48"/>
      <c r="M161" s="48"/>
      <c r="N161" s="48"/>
      <c r="O161" s="48">
        <v>0</v>
      </c>
      <c r="P161" s="49">
        <v>2966.0520000000001</v>
      </c>
      <c r="Q161" s="49">
        <v>1870</v>
      </c>
      <c r="R161" s="45">
        <v>0</v>
      </c>
      <c r="S161" s="49">
        <v>100</v>
      </c>
      <c r="T161" s="45">
        <v>0</v>
      </c>
      <c r="U161" s="45"/>
      <c r="V161" s="45">
        <v>100</v>
      </c>
      <c r="W161" s="45"/>
      <c r="X161" s="45"/>
      <c r="Y161" s="49">
        <v>200</v>
      </c>
      <c r="Z161" s="45">
        <v>0</v>
      </c>
      <c r="AA161" s="45"/>
      <c r="AB161" s="45">
        <v>200</v>
      </c>
      <c r="AC161" s="45">
        <v>0</v>
      </c>
      <c r="AD161" s="45"/>
      <c r="AE161" s="45">
        <v>0</v>
      </c>
      <c r="AF161" s="51"/>
      <c r="AG161" s="45"/>
      <c r="AH161" s="45">
        <v>0</v>
      </c>
      <c r="AI161" s="45"/>
      <c r="AJ161" s="45">
        <v>0</v>
      </c>
      <c r="AK161" s="45"/>
      <c r="AL161" s="45">
        <v>500</v>
      </c>
      <c r="AM161" s="45">
        <v>1070</v>
      </c>
      <c r="AN161" s="47" t="s">
        <v>278</v>
      </c>
      <c r="AO161" s="49">
        <v>347.61200000000002</v>
      </c>
      <c r="AP161" s="55"/>
      <c r="AQ161" s="45">
        <v>0</v>
      </c>
      <c r="AR161" s="45">
        <v>347.61200000000002</v>
      </c>
      <c r="AS161" s="45"/>
      <c r="AT161" s="49">
        <v>748.44</v>
      </c>
      <c r="AU161" s="49">
        <v>58.44</v>
      </c>
      <c r="AV161" s="45">
        <v>58.44</v>
      </c>
      <c r="AW161" s="45"/>
      <c r="AX161" s="45"/>
      <c r="AY161" s="45"/>
      <c r="AZ161" s="45"/>
      <c r="BA161" s="45"/>
      <c r="BB161" s="45"/>
      <c r="BC161" s="45"/>
      <c r="BD161" s="51"/>
      <c r="BE161" s="45">
        <v>156</v>
      </c>
      <c r="BF161" s="45"/>
      <c r="BG161" s="45"/>
      <c r="BH161" s="45">
        <v>534</v>
      </c>
      <c r="BI161" s="45">
        <v>3737.395</v>
      </c>
      <c r="BJ161" s="45"/>
      <c r="BK161" s="45"/>
      <c r="BL161" s="52">
        <v>6703.4470000000001</v>
      </c>
      <c r="BM161" s="45"/>
      <c r="BN161" s="55"/>
      <c r="BO161" s="45"/>
      <c r="BP161" s="45">
        <v>6703.4470000000001</v>
      </c>
    </row>
    <row r="162" spans="1:68">
      <c r="A162" s="45">
        <v>155</v>
      </c>
      <c r="B162" s="45" t="s">
        <v>277</v>
      </c>
      <c r="C162" s="45"/>
      <c r="D162" s="47" t="s">
        <v>279</v>
      </c>
      <c r="E162" s="47"/>
      <c r="F162" s="48">
        <v>0</v>
      </c>
      <c r="G162" s="48"/>
      <c r="H162" s="48"/>
      <c r="I162" s="48"/>
      <c r="J162" s="48"/>
      <c r="K162" s="48"/>
      <c r="L162" s="48"/>
      <c r="M162" s="48"/>
      <c r="N162" s="48"/>
      <c r="O162" s="48">
        <v>0</v>
      </c>
      <c r="P162" s="49">
        <v>7931</v>
      </c>
      <c r="Q162" s="49">
        <v>7908</v>
      </c>
      <c r="R162" s="45">
        <v>0</v>
      </c>
      <c r="S162" s="49">
        <v>0</v>
      </c>
      <c r="T162" s="45">
        <v>0</v>
      </c>
      <c r="U162" s="45"/>
      <c r="V162" s="45"/>
      <c r="W162" s="45"/>
      <c r="X162" s="45"/>
      <c r="Y162" s="49">
        <v>0</v>
      </c>
      <c r="Z162" s="45">
        <v>0</v>
      </c>
      <c r="AA162" s="45"/>
      <c r="AB162" s="45"/>
      <c r="AC162" s="45">
        <v>0</v>
      </c>
      <c r="AD162" s="45"/>
      <c r="AE162" s="45">
        <v>0</v>
      </c>
      <c r="AF162" s="51">
        <v>0</v>
      </c>
      <c r="AG162" s="45"/>
      <c r="AH162" s="45">
        <v>0</v>
      </c>
      <c r="AI162" s="45"/>
      <c r="AJ162" s="45">
        <v>0</v>
      </c>
      <c r="AK162" s="45">
        <v>0</v>
      </c>
      <c r="AL162" s="45"/>
      <c r="AM162" s="45">
        <v>7908</v>
      </c>
      <c r="AN162" s="47" t="s">
        <v>279</v>
      </c>
      <c r="AO162" s="49">
        <v>0</v>
      </c>
      <c r="AP162" s="55"/>
      <c r="AQ162" s="45">
        <v>0</v>
      </c>
      <c r="AR162" s="45"/>
      <c r="AS162" s="45"/>
      <c r="AT162" s="49">
        <v>23</v>
      </c>
      <c r="AU162" s="49">
        <v>0</v>
      </c>
      <c r="AV162" s="45"/>
      <c r="AW162" s="45"/>
      <c r="AX162" s="45"/>
      <c r="AY162" s="45"/>
      <c r="AZ162" s="45"/>
      <c r="BA162" s="45"/>
      <c r="BB162" s="45"/>
      <c r="BC162" s="45"/>
      <c r="BD162" s="51"/>
      <c r="BE162" s="45"/>
      <c r="BF162" s="45"/>
      <c r="BG162" s="45"/>
      <c r="BH162" s="45">
        <v>23</v>
      </c>
      <c r="BI162" s="45">
        <v>4911.8999999999996</v>
      </c>
      <c r="BJ162" s="45"/>
      <c r="BK162" s="45"/>
      <c r="BL162" s="52">
        <v>12842.9</v>
      </c>
      <c r="BM162" s="45"/>
      <c r="BN162" s="55"/>
      <c r="BO162" s="45"/>
      <c r="BP162" s="45">
        <v>12842.9</v>
      </c>
    </row>
    <row r="163" spans="1:68" s="75" customFormat="1">
      <c r="A163" s="45">
        <v>156</v>
      </c>
      <c r="B163" s="45" t="s">
        <v>277</v>
      </c>
      <c r="C163" s="45"/>
      <c r="D163" s="74" t="s">
        <v>280</v>
      </c>
      <c r="E163" s="74"/>
      <c r="F163" s="48">
        <v>12</v>
      </c>
      <c r="G163" s="48"/>
      <c r="H163" s="48"/>
      <c r="I163" s="48">
        <v>12</v>
      </c>
      <c r="J163" s="48"/>
      <c r="K163" s="48"/>
      <c r="L163" s="48">
        <v>1477</v>
      </c>
      <c r="M163" s="48"/>
      <c r="N163" s="48">
        <v>648</v>
      </c>
      <c r="O163" s="48">
        <v>2137</v>
      </c>
      <c r="P163" s="49">
        <v>48396.598000000005</v>
      </c>
      <c r="Q163" s="49">
        <v>19028</v>
      </c>
      <c r="R163" s="45">
        <v>3200</v>
      </c>
      <c r="S163" s="49">
        <v>1550</v>
      </c>
      <c r="T163" s="45">
        <v>850</v>
      </c>
      <c r="U163" s="45">
        <v>200</v>
      </c>
      <c r="V163" s="45"/>
      <c r="W163" s="45">
        <v>500</v>
      </c>
      <c r="X163" s="45"/>
      <c r="Y163" s="49">
        <v>5268</v>
      </c>
      <c r="Z163" s="45">
        <v>100</v>
      </c>
      <c r="AA163" s="45">
        <v>468</v>
      </c>
      <c r="AB163" s="45"/>
      <c r="AC163" s="45">
        <v>4700</v>
      </c>
      <c r="AD163" s="45"/>
      <c r="AE163" s="45">
        <v>4000</v>
      </c>
      <c r="AF163" s="51">
        <v>1500</v>
      </c>
      <c r="AG163" s="45">
        <v>1500</v>
      </c>
      <c r="AH163" s="45">
        <v>650</v>
      </c>
      <c r="AI163" s="45"/>
      <c r="AJ163" s="45">
        <v>210</v>
      </c>
      <c r="AK163" s="45">
        <v>950</v>
      </c>
      <c r="AL163" s="45"/>
      <c r="AM163" s="45">
        <v>200</v>
      </c>
      <c r="AN163" s="74" t="s">
        <v>280</v>
      </c>
      <c r="AO163" s="49">
        <v>9993.58</v>
      </c>
      <c r="AP163" s="45">
        <v>300</v>
      </c>
      <c r="AQ163" s="45">
        <v>189.08</v>
      </c>
      <c r="AR163" s="45">
        <v>4500</v>
      </c>
      <c r="AS163" s="45">
        <v>5004.5</v>
      </c>
      <c r="AT163" s="49">
        <v>19375.018000000004</v>
      </c>
      <c r="AU163" s="49">
        <v>11179.69</v>
      </c>
      <c r="AV163" s="45">
        <v>179.69</v>
      </c>
      <c r="AW163" s="45">
        <v>8000</v>
      </c>
      <c r="AX163" s="45">
        <v>3000</v>
      </c>
      <c r="AY163" s="45">
        <v>20</v>
      </c>
      <c r="AZ163" s="45">
        <v>800</v>
      </c>
      <c r="BA163" s="45">
        <v>150.34800000000001</v>
      </c>
      <c r="BB163" s="45"/>
      <c r="BC163" s="45">
        <v>1688.4</v>
      </c>
      <c r="BD163" s="51"/>
      <c r="BE163" s="45">
        <v>800</v>
      </c>
      <c r="BF163" s="45"/>
      <c r="BG163" s="45">
        <v>200</v>
      </c>
      <c r="BH163" s="45">
        <v>4536.58</v>
      </c>
      <c r="BI163" s="45">
        <v>75640.56</v>
      </c>
      <c r="BJ163" s="45">
        <v>134.9</v>
      </c>
      <c r="BK163" s="45"/>
      <c r="BL163" s="52">
        <v>124172.05799999999</v>
      </c>
      <c r="BM163" s="45">
        <v>83634</v>
      </c>
      <c r="BN163" s="55"/>
      <c r="BO163" s="45"/>
      <c r="BP163" s="45">
        <v>207806.05799999999</v>
      </c>
    </row>
    <row r="164" spans="1:68">
      <c r="A164" s="76"/>
      <c r="B164" s="77"/>
      <c r="C164" s="77"/>
      <c r="D164" s="78" t="s">
        <v>70</v>
      </c>
      <c r="E164" s="78"/>
      <c r="F164" s="77">
        <v>12109</v>
      </c>
      <c r="G164" s="77">
        <v>2205</v>
      </c>
      <c r="H164" s="77">
        <v>311</v>
      </c>
      <c r="I164" s="77">
        <v>8920</v>
      </c>
      <c r="J164" s="77">
        <v>496</v>
      </c>
      <c r="K164" s="77">
        <v>177</v>
      </c>
      <c r="L164" s="77">
        <v>1676</v>
      </c>
      <c r="M164" s="77">
        <v>9</v>
      </c>
      <c r="N164" s="77">
        <v>6823</v>
      </c>
      <c r="O164" s="77">
        <v>20617</v>
      </c>
      <c r="P164" s="77">
        <v>259674.24036000008</v>
      </c>
      <c r="Q164" s="77">
        <v>179796.24252000003</v>
      </c>
      <c r="R164" s="77">
        <v>56178.880220000006</v>
      </c>
      <c r="S164" s="77">
        <v>17609.066599999998</v>
      </c>
      <c r="T164" s="77">
        <v>6511</v>
      </c>
      <c r="U164" s="77">
        <v>6999.0780000000013</v>
      </c>
      <c r="V164" s="77">
        <v>2324.7200000000003</v>
      </c>
      <c r="W164" s="77">
        <v>500</v>
      </c>
      <c r="X164" s="77">
        <v>1274.2685999999999</v>
      </c>
      <c r="Y164" s="77">
        <v>20732.750100000005</v>
      </c>
      <c r="Z164" s="77">
        <v>973.61570000000017</v>
      </c>
      <c r="AA164" s="77">
        <v>1037.6999999999998</v>
      </c>
      <c r="AB164" s="77">
        <v>5953.16</v>
      </c>
      <c r="AC164" s="77">
        <v>12768.2744</v>
      </c>
      <c r="AD164" s="77">
        <v>0</v>
      </c>
      <c r="AE164" s="77">
        <v>28894.044000000005</v>
      </c>
      <c r="AF164" s="77">
        <v>17217.365400000006</v>
      </c>
      <c r="AG164" s="77">
        <v>1582.8355999999999</v>
      </c>
      <c r="AH164" s="77">
        <v>7894.7151999999987</v>
      </c>
      <c r="AI164" s="77">
        <v>0</v>
      </c>
      <c r="AJ164" s="77">
        <v>1327.2114999999999</v>
      </c>
      <c r="AK164" s="77">
        <v>12738.023899999998</v>
      </c>
      <c r="AL164" s="77">
        <v>500</v>
      </c>
      <c r="AM164" s="77">
        <v>15121.35</v>
      </c>
      <c r="AN164" s="77" t="s">
        <v>70</v>
      </c>
      <c r="AO164" s="77">
        <v>44463.162000000004</v>
      </c>
      <c r="AP164" s="77">
        <v>7175.7400000000007</v>
      </c>
      <c r="AQ164" s="77">
        <v>2123.36</v>
      </c>
      <c r="AR164" s="77">
        <v>23775.662000000004</v>
      </c>
      <c r="AS164" s="77">
        <v>11388.4</v>
      </c>
      <c r="AT164" s="77">
        <v>35414.83584</v>
      </c>
      <c r="AU164" s="77">
        <v>11427.08404</v>
      </c>
      <c r="AV164" s="77">
        <v>391.09399999999999</v>
      </c>
      <c r="AW164" s="77">
        <v>8035.9900399999997</v>
      </c>
      <c r="AX164" s="77">
        <v>3000</v>
      </c>
      <c r="AY164" s="77">
        <v>20</v>
      </c>
      <c r="AZ164" s="77">
        <v>800</v>
      </c>
      <c r="BA164" s="77">
        <v>1005.0736000000002</v>
      </c>
      <c r="BB164" s="77">
        <v>0</v>
      </c>
      <c r="BC164" s="77">
        <v>2308.4</v>
      </c>
      <c r="BD164" s="77">
        <v>2266.91</v>
      </c>
      <c r="BE164" s="77">
        <v>956</v>
      </c>
      <c r="BF164" s="77">
        <v>0</v>
      </c>
      <c r="BG164" s="77">
        <v>200</v>
      </c>
      <c r="BH164" s="77">
        <v>16431.368199999997</v>
      </c>
      <c r="BI164" s="77">
        <v>102529.16500000001</v>
      </c>
      <c r="BJ164" s="77">
        <v>1640.1000000000001</v>
      </c>
      <c r="BK164" s="77"/>
      <c r="BL164" s="77">
        <v>363843.50536000007</v>
      </c>
      <c r="BM164" s="77">
        <v>97703.45</v>
      </c>
      <c r="BN164" s="77">
        <v>2894</v>
      </c>
      <c r="BO164" s="77">
        <v>3669.9</v>
      </c>
      <c r="BP164" s="77">
        <v>468110.8553600001</v>
      </c>
    </row>
  </sheetData>
  <autoFilter ref="A6:BP164"/>
  <mergeCells count="59">
    <mergeCell ref="M3:M6"/>
    <mergeCell ref="A1:AM1"/>
    <mergeCell ref="AN1:BP1"/>
    <mergeCell ref="A2:D2"/>
    <mergeCell ref="AJ2:AM2"/>
    <mergeCell ref="BI2:BL2"/>
    <mergeCell ref="BM2:BP2"/>
    <mergeCell ref="A3:A6"/>
    <mergeCell ref="B3:B6"/>
    <mergeCell ref="D3:D6"/>
    <mergeCell ref="F3:F6"/>
    <mergeCell ref="L3:L6"/>
    <mergeCell ref="BM3:BM6"/>
    <mergeCell ref="BN3:BN6"/>
    <mergeCell ref="BO3:BO6"/>
    <mergeCell ref="BP3:BP6"/>
    <mergeCell ref="BI3:BI6"/>
    <mergeCell ref="BJ3:BJ6"/>
    <mergeCell ref="BA5:BA6"/>
    <mergeCell ref="BB5:BB6"/>
    <mergeCell ref="BC5:BC6"/>
    <mergeCell ref="BD5:BD6"/>
    <mergeCell ref="BE5:BE6"/>
    <mergeCell ref="BF5:BF6"/>
    <mergeCell ref="AE5:AE6"/>
    <mergeCell ref="N3:N6"/>
    <mergeCell ref="O3:O6"/>
    <mergeCell ref="P3:BH3"/>
    <mergeCell ref="AR5:AR6"/>
    <mergeCell ref="AS5:AS6"/>
    <mergeCell ref="AT5:AT6"/>
    <mergeCell ref="AU5:AX5"/>
    <mergeCell ref="AY5:AY6"/>
    <mergeCell ref="P4:P6"/>
    <mergeCell ref="R5:R6"/>
    <mergeCell ref="S5:X5"/>
    <mergeCell ref="Y5:Y6"/>
    <mergeCell ref="AD5:AD6"/>
    <mergeCell ref="AZ5:AZ6"/>
    <mergeCell ref="AJ5:AJ6"/>
    <mergeCell ref="AK5:AK6"/>
    <mergeCell ref="AL5:AL6"/>
    <mergeCell ref="AM5:AM6"/>
    <mergeCell ref="AF5:AF6"/>
    <mergeCell ref="AG5:AG6"/>
    <mergeCell ref="AH5:AH6"/>
    <mergeCell ref="AI5:AI6"/>
    <mergeCell ref="BL3:BL6"/>
    <mergeCell ref="BH5:BH6"/>
    <mergeCell ref="AO5:AO6"/>
    <mergeCell ref="AP5:AP6"/>
    <mergeCell ref="AQ5:AQ6"/>
    <mergeCell ref="BG5:BG6"/>
    <mergeCell ref="BK3:BK6"/>
    <mergeCell ref="Q4:AM4"/>
    <mergeCell ref="AN4:AN6"/>
    <mergeCell ref="AO4:AR4"/>
    <mergeCell ref="AT4:BH4"/>
    <mergeCell ref="Q5:Q6"/>
  </mergeCells>
  <phoneticPr fontId="2" type="noConversion"/>
  <printOptions horizontalCentered="1"/>
  <pageMargins left="0.118110236220472" right="0.118110236220472" top="0.70866141732283505" bottom="0.27559055118110198" header="0.31496062992126" footer="0.118110236220472"/>
  <pageSetup paperSize="9" pageOrder="overThenDown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Y61"/>
  <sheetViews>
    <sheetView showZeros="0" workbookViewId="0">
      <pane xSplit="4" ySplit="1" topLeftCell="E2" activePane="bottomRight" state="frozen"/>
      <selection pane="topRight"/>
      <selection pane="bottomLeft"/>
      <selection pane="bottomRight" activeCell="C4" sqref="C4"/>
    </sheetView>
  </sheetViews>
  <sheetFormatPr defaultColWidth="18.25" defaultRowHeight="13.5"/>
  <cols>
    <col min="1" max="1" width="7.25" style="215" customWidth="1"/>
    <col min="2" max="2" width="7.625" style="215" customWidth="1"/>
    <col min="3" max="3" width="32.875" style="215" customWidth="1"/>
    <col min="4" max="4" width="44.875" style="215" customWidth="1"/>
    <col min="5" max="16384" width="18.25" style="215"/>
  </cols>
  <sheetData>
    <row r="1" spans="1:25" ht="33.75" customHeight="1">
      <c r="A1" s="290" t="s">
        <v>1364</v>
      </c>
      <c r="B1" s="290"/>
      <c r="C1" s="290"/>
      <c r="D1" s="290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</row>
    <row r="2" spans="1:25" ht="20.25" customHeight="1">
      <c r="A2" s="215" t="s">
        <v>1401</v>
      </c>
      <c r="C2" s="217"/>
      <c r="D2" s="218" t="s">
        <v>550</v>
      </c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</row>
    <row r="3" spans="1:25" ht="24.95" customHeight="1">
      <c r="A3" s="288" t="s">
        <v>1293</v>
      </c>
      <c r="B3" s="289"/>
      <c r="C3" s="220" t="s">
        <v>568</v>
      </c>
      <c r="D3" s="220" t="s">
        <v>1294</v>
      </c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</row>
    <row r="4" spans="1:25" ht="24.95" customHeight="1">
      <c r="A4" s="221" t="s">
        <v>1295</v>
      </c>
      <c r="B4" s="221" t="s">
        <v>1296</v>
      </c>
      <c r="C4" s="220"/>
      <c r="D4" s="220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</row>
    <row r="5" spans="1:25" s="227" customFormat="1" ht="19.5" customHeight="1">
      <c r="A5" s="222">
        <v>301</v>
      </c>
      <c r="B5" s="223"/>
      <c r="C5" s="224" t="s">
        <v>67</v>
      </c>
      <c r="D5" s="225">
        <f>SUM(D6:D18)</f>
        <v>179796</v>
      </c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26"/>
      <c r="R5" s="226"/>
      <c r="S5" s="226"/>
      <c r="T5" s="226"/>
      <c r="U5" s="226"/>
      <c r="V5" s="226"/>
      <c r="W5" s="226"/>
      <c r="X5" s="226"/>
      <c r="Y5" s="226"/>
    </row>
    <row r="6" spans="1:25" ht="19.5" customHeight="1">
      <c r="A6" s="228"/>
      <c r="B6" s="229" t="s">
        <v>1297</v>
      </c>
      <c r="C6" s="230" t="s">
        <v>1298</v>
      </c>
      <c r="D6" s="231">
        <v>56179</v>
      </c>
    </row>
    <row r="7" spans="1:25" ht="19.5" customHeight="1">
      <c r="A7" s="228"/>
      <c r="B7" s="229" t="s">
        <v>1299</v>
      </c>
      <c r="C7" s="230" t="s">
        <v>1300</v>
      </c>
      <c r="D7" s="231">
        <v>17609</v>
      </c>
    </row>
    <row r="8" spans="1:25" ht="19.5" customHeight="1">
      <c r="A8" s="228"/>
      <c r="B8" s="229" t="s">
        <v>1301</v>
      </c>
      <c r="C8" s="232" t="s">
        <v>73</v>
      </c>
      <c r="D8" s="231">
        <v>20733</v>
      </c>
    </row>
    <row r="9" spans="1:25" ht="19.5" customHeight="1">
      <c r="A9" s="228"/>
      <c r="B9" s="229"/>
      <c r="C9" s="232" t="s">
        <v>75</v>
      </c>
      <c r="D9" s="231">
        <v>28894</v>
      </c>
    </row>
    <row r="10" spans="1:25" ht="19.5" customHeight="1">
      <c r="A10" s="228"/>
      <c r="B10" s="229" t="s">
        <v>1302</v>
      </c>
      <c r="C10" s="232" t="s">
        <v>74</v>
      </c>
      <c r="D10" s="231"/>
    </row>
    <row r="11" spans="1:25" ht="19.5" customHeight="1">
      <c r="A11" s="228"/>
      <c r="B11" s="229" t="s">
        <v>1303</v>
      </c>
      <c r="C11" s="232" t="s">
        <v>76</v>
      </c>
      <c r="D11" s="231">
        <v>17217</v>
      </c>
    </row>
    <row r="12" spans="1:25" ht="19.5" customHeight="1">
      <c r="A12" s="228"/>
      <c r="B12" s="229" t="s">
        <v>1304</v>
      </c>
      <c r="C12" s="232" t="s">
        <v>77</v>
      </c>
      <c r="D12" s="231">
        <v>1583</v>
      </c>
    </row>
    <row r="13" spans="1:25" ht="19.5" customHeight="1">
      <c r="A13" s="228"/>
      <c r="B13" s="228">
        <v>10</v>
      </c>
      <c r="C13" s="232" t="s">
        <v>1305</v>
      </c>
      <c r="D13" s="231">
        <v>7895</v>
      </c>
    </row>
    <row r="14" spans="1:25" ht="19.5" customHeight="1">
      <c r="A14" s="228"/>
      <c r="B14" s="228">
        <v>11</v>
      </c>
      <c r="C14" s="232" t="s">
        <v>79</v>
      </c>
      <c r="D14" s="231"/>
    </row>
    <row r="15" spans="1:25" ht="19.5" customHeight="1">
      <c r="A15" s="228"/>
      <c r="B15" s="228">
        <v>12</v>
      </c>
      <c r="C15" s="232" t="s">
        <v>1306</v>
      </c>
      <c r="D15" s="231">
        <v>1327</v>
      </c>
    </row>
    <row r="16" spans="1:25" ht="19.5" customHeight="1">
      <c r="A16" s="228"/>
      <c r="B16" s="228">
        <v>13</v>
      </c>
      <c r="C16" s="232" t="s">
        <v>81</v>
      </c>
      <c r="D16" s="231">
        <v>12738</v>
      </c>
    </row>
    <row r="17" spans="1:16" ht="19.5" customHeight="1">
      <c r="A17" s="228"/>
      <c r="B17" s="228">
        <v>14</v>
      </c>
      <c r="C17" s="232" t="s">
        <v>82</v>
      </c>
      <c r="D17" s="231">
        <v>500</v>
      </c>
    </row>
    <row r="18" spans="1:16" ht="19.5" customHeight="1">
      <c r="A18" s="228"/>
      <c r="B18" s="228">
        <v>99</v>
      </c>
      <c r="C18" s="232" t="s">
        <v>1307</v>
      </c>
      <c r="D18" s="231">
        <v>15121</v>
      </c>
    </row>
    <row r="19" spans="1:16" ht="19.5" customHeight="1">
      <c r="A19" s="221">
        <v>302</v>
      </c>
      <c r="B19" s="228"/>
      <c r="C19" s="233" t="s">
        <v>68</v>
      </c>
      <c r="D19" s="225">
        <f>SUM(D20:D46)</f>
        <v>44463</v>
      </c>
      <c r="P19" s="215">
        <v>44463</v>
      </c>
    </row>
    <row r="20" spans="1:16" ht="19.5" customHeight="1">
      <c r="A20" s="228"/>
      <c r="B20" s="229" t="s">
        <v>1297</v>
      </c>
      <c r="C20" s="232" t="s">
        <v>1308</v>
      </c>
      <c r="D20" s="231">
        <v>7128</v>
      </c>
      <c r="P20" s="215">
        <v>7128</v>
      </c>
    </row>
    <row r="21" spans="1:16" ht="19.5" customHeight="1">
      <c r="A21" s="228"/>
      <c r="B21" s="229" t="s">
        <v>1299</v>
      </c>
      <c r="C21" s="232" t="s">
        <v>1309</v>
      </c>
      <c r="D21" s="231">
        <v>2155</v>
      </c>
      <c r="P21" s="215">
        <v>2155</v>
      </c>
    </row>
    <row r="22" spans="1:16" ht="19.5" customHeight="1">
      <c r="A22" s="228"/>
      <c r="B22" s="229" t="s">
        <v>1301</v>
      </c>
      <c r="C22" s="232" t="s">
        <v>1310</v>
      </c>
      <c r="D22" s="231">
        <v>117</v>
      </c>
      <c r="P22" s="215">
        <v>117</v>
      </c>
    </row>
    <row r="23" spans="1:16" ht="19.5" customHeight="1">
      <c r="A23" s="228"/>
      <c r="B23" s="229" t="s">
        <v>1311</v>
      </c>
      <c r="C23" s="232" t="s">
        <v>1312</v>
      </c>
      <c r="D23" s="231">
        <v>13</v>
      </c>
      <c r="P23" s="215">
        <v>13</v>
      </c>
    </row>
    <row r="24" spans="1:16" ht="19.5" customHeight="1">
      <c r="A24" s="228"/>
      <c r="B24" s="229" t="s">
        <v>1313</v>
      </c>
      <c r="C24" s="232" t="s">
        <v>1314</v>
      </c>
      <c r="D24" s="231">
        <v>2511</v>
      </c>
      <c r="P24" s="215">
        <v>2511</v>
      </c>
    </row>
    <row r="25" spans="1:16" ht="19.5" customHeight="1">
      <c r="A25" s="228"/>
      <c r="B25" s="229" t="s">
        <v>1302</v>
      </c>
      <c r="C25" s="232" t="s">
        <v>1315</v>
      </c>
      <c r="D25" s="231">
        <v>3371</v>
      </c>
      <c r="P25" s="215">
        <v>3371</v>
      </c>
    </row>
    <row r="26" spans="1:16" ht="19.5" customHeight="1">
      <c r="A26" s="228"/>
      <c r="B26" s="229" t="s">
        <v>1316</v>
      </c>
      <c r="C26" s="232" t="s">
        <v>1317</v>
      </c>
      <c r="D26" s="231">
        <v>995</v>
      </c>
      <c r="P26" s="215">
        <v>995</v>
      </c>
    </row>
    <row r="27" spans="1:16" ht="19.5" customHeight="1">
      <c r="A27" s="228"/>
      <c r="B27" s="229" t="s">
        <v>1303</v>
      </c>
      <c r="C27" s="232" t="s">
        <v>1318</v>
      </c>
      <c r="D27" s="231">
        <v>112</v>
      </c>
      <c r="P27" s="215">
        <v>112</v>
      </c>
    </row>
    <row r="28" spans="1:16" ht="19.5" customHeight="1">
      <c r="A28" s="228"/>
      <c r="B28" s="229" t="s">
        <v>1304</v>
      </c>
      <c r="C28" s="232" t="s">
        <v>1319</v>
      </c>
      <c r="D28" s="231">
        <v>900</v>
      </c>
      <c r="P28" s="215">
        <v>900</v>
      </c>
    </row>
    <row r="29" spans="1:16" ht="19.5" customHeight="1">
      <c r="A29" s="228"/>
      <c r="B29" s="229" t="s">
        <v>1320</v>
      </c>
      <c r="C29" s="232" t="s">
        <v>1321</v>
      </c>
      <c r="D29" s="231">
        <v>4565</v>
      </c>
      <c r="P29" s="215">
        <v>4565</v>
      </c>
    </row>
    <row r="30" spans="1:16" ht="19.5" customHeight="1">
      <c r="A30" s="228"/>
      <c r="B30" s="229" t="s">
        <v>1322</v>
      </c>
      <c r="C30" s="232" t="s">
        <v>1323</v>
      </c>
      <c r="D30" s="231">
        <v>0</v>
      </c>
      <c r="P30" s="215">
        <v>0</v>
      </c>
    </row>
    <row r="31" spans="1:16" ht="19.5" customHeight="1">
      <c r="A31" s="228"/>
      <c r="B31" s="229" t="s">
        <v>1324</v>
      </c>
      <c r="C31" s="232" t="s">
        <v>1325</v>
      </c>
      <c r="D31" s="231">
        <v>519</v>
      </c>
      <c r="P31" s="215">
        <v>519</v>
      </c>
    </row>
    <row r="32" spans="1:16" ht="19.5" customHeight="1">
      <c r="A32" s="228"/>
      <c r="B32" s="229" t="s">
        <v>1326</v>
      </c>
      <c r="C32" s="232" t="s">
        <v>1327</v>
      </c>
      <c r="D32" s="231">
        <v>120</v>
      </c>
      <c r="P32" s="215">
        <v>120</v>
      </c>
    </row>
    <row r="33" spans="1:16" ht="19.5" customHeight="1">
      <c r="A33" s="228"/>
      <c r="B33" s="229" t="s">
        <v>1328</v>
      </c>
      <c r="C33" s="232" t="s">
        <v>1329</v>
      </c>
      <c r="D33" s="231">
        <v>467</v>
      </c>
      <c r="P33" s="215">
        <v>467</v>
      </c>
    </row>
    <row r="34" spans="1:16" ht="19.5" customHeight="1">
      <c r="A34" s="228"/>
      <c r="B34" s="229" t="s">
        <v>1330</v>
      </c>
      <c r="C34" s="232" t="s">
        <v>1331</v>
      </c>
      <c r="D34" s="231">
        <v>251</v>
      </c>
      <c r="P34" s="215">
        <v>251</v>
      </c>
    </row>
    <row r="35" spans="1:16" ht="19.5" customHeight="1">
      <c r="A35" s="228"/>
      <c r="B35" s="229" t="s">
        <v>1332</v>
      </c>
      <c r="C35" s="232" t="s">
        <v>1333</v>
      </c>
      <c r="D35" s="231">
        <v>276</v>
      </c>
      <c r="P35" s="215">
        <v>276</v>
      </c>
    </row>
    <row r="36" spans="1:16" ht="19.5" customHeight="1">
      <c r="A36" s="228"/>
      <c r="B36" s="229" t="s">
        <v>1334</v>
      </c>
      <c r="C36" s="232" t="s">
        <v>1335</v>
      </c>
      <c r="D36" s="231">
        <v>130</v>
      </c>
      <c r="P36" s="215">
        <v>130</v>
      </c>
    </row>
    <row r="37" spans="1:16" ht="19.5" customHeight="1">
      <c r="A37" s="228"/>
      <c r="B37" s="229" t="s">
        <v>1336</v>
      </c>
      <c r="C37" s="232" t="s">
        <v>1337</v>
      </c>
      <c r="D37" s="231">
        <v>0</v>
      </c>
      <c r="P37" s="215">
        <v>0</v>
      </c>
    </row>
    <row r="38" spans="1:16" ht="19.5" customHeight="1">
      <c r="A38" s="228"/>
      <c r="B38" s="229" t="s">
        <v>1338</v>
      </c>
      <c r="C38" s="232" t="s">
        <v>1339</v>
      </c>
      <c r="D38" s="231">
        <v>0</v>
      </c>
      <c r="P38" s="215">
        <v>0</v>
      </c>
    </row>
    <row r="39" spans="1:16" ht="19.5" customHeight="1">
      <c r="A39" s="228"/>
      <c r="B39" s="229" t="s">
        <v>1340</v>
      </c>
      <c r="C39" s="232" t="s">
        <v>1341</v>
      </c>
      <c r="D39" s="231">
        <v>878</v>
      </c>
      <c r="P39" s="215">
        <v>878</v>
      </c>
    </row>
    <row r="40" spans="1:16" ht="19.5" customHeight="1">
      <c r="A40" s="228"/>
      <c r="B40" s="229" t="s">
        <v>1342</v>
      </c>
      <c r="C40" s="232" t="s">
        <v>1343</v>
      </c>
      <c r="D40" s="231">
        <v>1173</v>
      </c>
      <c r="P40" s="215">
        <v>1173</v>
      </c>
    </row>
    <row r="41" spans="1:16" ht="19.5" customHeight="1">
      <c r="A41" s="228"/>
      <c r="B41" s="229" t="s">
        <v>1344</v>
      </c>
      <c r="C41" s="232" t="s">
        <v>1345</v>
      </c>
      <c r="D41" s="231">
        <v>1255</v>
      </c>
      <c r="P41" s="215">
        <v>1255</v>
      </c>
    </row>
    <row r="42" spans="1:16" ht="19.5" customHeight="1">
      <c r="A42" s="228"/>
      <c r="B42" s="229" t="s">
        <v>1346</v>
      </c>
      <c r="C42" s="232" t="s">
        <v>1347</v>
      </c>
      <c r="D42" s="231">
        <v>1652</v>
      </c>
      <c r="P42" s="215">
        <v>1652</v>
      </c>
    </row>
    <row r="43" spans="1:16" ht="19.5" customHeight="1">
      <c r="A43" s="228"/>
      <c r="B43" s="229" t="s">
        <v>1348</v>
      </c>
      <c r="C43" s="232" t="s">
        <v>1349</v>
      </c>
      <c r="D43" s="231">
        <v>1001</v>
      </c>
      <c r="P43" s="215">
        <v>1001</v>
      </c>
    </row>
    <row r="44" spans="1:16" ht="19.5" customHeight="1">
      <c r="A44" s="228"/>
      <c r="B44" s="229" t="s">
        <v>1350</v>
      </c>
      <c r="C44" s="232" t="s">
        <v>1351</v>
      </c>
      <c r="D44" s="231">
        <v>3255</v>
      </c>
      <c r="P44" s="215">
        <v>3255</v>
      </c>
    </row>
    <row r="45" spans="1:16" ht="19.5" customHeight="1">
      <c r="A45" s="228"/>
      <c r="B45" s="229" t="s">
        <v>1352</v>
      </c>
      <c r="C45" s="232" t="s">
        <v>1353</v>
      </c>
      <c r="D45" s="231">
        <v>0</v>
      </c>
      <c r="P45" s="215">
        <v>0</v>
      </c>
    </row>
    <row r="46" spans="1:16" ht="19.5" customHeight="1">
      <c r="A46" s="228"/>
      <c r="B46" s="229" t="s">
        <v>1354</v>
      </c>
      <c r="C46" s="232" t="s">
        <v>1355</v>
      </c>
      <c r="D46" s="231">
        <v>11619</v>
      </c>
      <c r="P46" s="215">
        <v>11619</v>
      </c>
    </row>
    <row r="47" spans="1:16" ht="19.5" customHeight="1">
      <c r="A47" s="221">
        <v>303</v>
      </c>
      <c r="B47" s="229"/>
      <c r="C47" s="224" t="s">
        <v>69</v>
      </c>
      <c r="D47" s="225">
        <f>SUM(D48:D59)</f>
        <v>35415</v>
      </c>
    </row>
    <row r="48" spans="1:16" ht="19.5" customHeight="1">
      <c r="A48" s="228"/>
      <c r="B48" s="229" t="s">
        <v>1297</v>
      </c>
      <c r="C48" s="232" t="s">
        <v>1356</v>
      </c>
      <c r="D48" s="232">
        <v>391</v>
      </c>
    </row>
    <row r="49" spans="1:6" ht="19.5" customHeight="1">
      <c r="A49" s="228"/>
      <c r="B49" s="229" t="s">
        <v>1299</v>
      </c>
      <c r="C49" s="232" t="s">
        <v>1357</v>
      </c>
      <c r="D49" s="232">
        <v>11036</v>
      </c>
    </row>
    <row r="50" spans="1:6" ht="19.5" customHeight="1">
      <c r="A50" s="228"/>
      <c r="B50" s="229" t="s">
        <v>1360</v>
      </c>
      <c r="C50" s="232" t="s">
        <v>1361</v>
      </c>
      <c r="D50" s="232">
        <v>20</v>
      </c>
    </row>
    <row r="51" spans="1:6" ht="19.5" customHeight="1">
      <c r="A51" s="228"/>
      <c r="B51" s="229" t="s">
        <v>1311</v>
      </c>
      <c r="C51" s="232" t="s">
        <v>90</v>
      </c>
      <c r="D51" s="231">
        <v>800</v>
      </c>
    </row>
    <row r="52" spans="1:6" ht="19.5" customHeight="1">
      <c r="A52" s="228"/>
      <c r="B52" s="229" t="s">
        <v>1313</v>
      </c>
      <c r="C52" s="232" t="s">
        <v>91</v>
      </c>
      <c r="D52" s="231">
        <v>1005</v>
      </c>
    </row>
    <row r="53" spans="1:6" ht="19.5" customHeight="1">
      <c r="A53" s="228"/>
      <c r="B53" s="229" t="s">
        <v>1302</v>
      </c>
      <c r="C53" s="232" t="s">
        <v>92</v>
      </c>
      <c r="D53" s="231"/>
    </row>
    <row r="54" spans="1:6" ht="19.5" customHeight="1">
      <c r="A54" s="228"/>
      <c r="B54" s="229" t="s">
        <v>1316</v>
      </c>
      <c r="C54" s="232" t="s">
        <v>93</v>
      </c>
      <c r="D54" s="231">
        <v>2308</v>
      </c>
    </row>
    <row r="55" spans="1:6" ht="19.5" customHeight="1">
      <c r="A55" s="228"/>
      <c r="B55" s="229" t="s">
        <v>1303</v>
      </c>
      <c r="C55" s="232" t="s">
        <v>94</v>
      </c>
      <c r="D55" s="231">
        <v>2267</v>
      </c>
    </row>
    <row r="56" spans="1:6" ht="19.5" customHeight="1">
      <c r="A56" s="228"/>
      <c r="B56" s="229" t="s">
        <v>1304</v>
      </c>
      <c r="C56" s="232" t="s">
        <v>95</v>
      </c>
      <c r="D56" s="231">
        <v>956</v>
      </c>
    </row>
    <row r="57" spans="1:6" ht="19.5" customHeight="1">
      <c r="A57" s="228"/>
      <c r="B57" s="229" t="s">
        <v>1358</v>
      </c>
      <c r="C57" s="232" t="s">
        <v>96</v>
      </c>
      <c r="D57" s="231"/>
    </row>
    <row r="58" spans="1:6" ht="19.5" customHeight="1">
      <c r="A58" s="228"/>
      <c r="B58" s="229" t="s">
        <v>1362</v>
      </c>
      <c r="C58" s="232" t="s">
        <v>1363</v>
      </c>
      <c r="D58" s="231">
        <v>200</v>
      </c>
    </row>
    <row r="59" spans="1:6" ht="19.5" customHeight="1">
      <c r="A59" s="228"/>
      <c r="B59" s="229" t="s">
        <v>1354</v>
      </c>
      <c r="C59" s="232" t="s">
        <v>98</v>
      </c>
      <c r="D59" s="231">
        <v>16432</v>
      </c>
    </row>
    <row r="60" spans="1:6" ht="19.5" customHeight="1">
      <c r="A60" s="228"/>
      <c r="B60" s="228"/>
      <c r="C60" s="220" t="s">
        <v>1359</v>
      </c>
      <c r="D60" s="234">
        <f>D47+D19+D5</f>
        <v>259674</v>
      </c>
      <c r="F60" s="235"/>
    </row>
    <row r="61" spans="1:6" ht="19.5" customHeight="1">
      <c r="C61" s="236"/>
      <c r="D61" s="236"/>
    </row>
  </sheetData>
  <mergeCells count="2">
    <mergeCell ref="A3:B3"/>
    <mergeCell ref="A1:D1"/>
  </mergeCells>
  <phoneticPr fontId="2" type="noConversion"/>
  <printOptions horizontalCentered="1"/>
  <pageMargins left="0.118110236220472" right="0.118110236220472" top="0.70866141732283505" bottom="0.27559055118110198" header="0.31496062992126" footer="0.118110236220472"/>
  <pageSetup paperSize="9" pageOrder="overThenDown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94"/>
  <sheetViews>
    <sheetView showZeros="0" workbookViewId="0">
      <selection activeCell="A5" sqref="A5:A10"/>
    </sheetView>
  </sheetViews>
  <sheetFormatPr defaultColWidth="9" defaultRowHeight="14.25"/>
  <cols>
    <col min="1" max="1" width="29.125" style="121" customWidth="1"/>
    <col min="2" max="2" width="6.75" style="122" customWidth="1"/>
    <col min="3" max="3" width="10.25" style="122" customWidth="1"/>
    <col min="4" max="4" width="5.875" style="122" customWidth="1"/>
    <col min="5" max="5" width="6.375" style="122" customWidth="1"/>
    <col min="6" max="6" width="8.5" style="122" customWidth="1"/>
    <col min="7" max="7" width="13.5" style="122" customWidth="1"/>
    <col min="8" max="8" width="18.25" style="121" customWidth="1"/>
    <col min="9" max="9" width="7.5" style="122" customWidth="1"/>
    <col min="10" max="10" width="7" style="122" customWidth="1"/>
    <col min="11" max="11" width="6.875" style="122" customWidth="1"/>
    <col min="12" max="12" width="11.5" style="121" customWidth="1"/>
    <col min="13" max="16384" width="9" style="121"/>
  </cols>
  <sheetData>
    <row r="1" spans="1:12" s="75" customFormat="1" ht="27.75" customHeight="1">
      <c r="A1" s="304" t="s">
        <v>416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</row>
    <row r="2" spans="1:12" s="75" customFormat="1" ht="16.5" customHeight="1">
      <c r="A2" s="250" t="s">
        <v>1402</v>
      </c>
      <c r="B2" s="82"/>
      <c r="C2" s="82"/>
      <c r="D2" s="82"/>
      <c r="E2" s="82"/>
      <c r="F2" s="82"/>
      <c r="G2" s="82"/>
      <c r="H2" s="83"/>
      <c r="I2" s="82"/>
      <c r="J2" s="82"/>
      <c r="K2" s="82"/>
      <c r="L2" s="84" t="s">
        <v>9</v>
      </c>
    </row>
    <row r="3" spans="1:12" s="75" customFormat="1" ht="16.5" customHeight="1">
      <c r="A3" s="305" t="s">
        <v>282</v>
      </c>
      <c r="B3" s="306"/>
      <c r="C3" s="306"/>
      <c r="D3" s="306"/>
      <c r="E3" s="306"/>
      <c r="F3" s="306"/>
      <c r="G3" s="307"/>
      <c r="H3" s="308" t="s">
        <v>283</v>
      </c>
      <c r="I3" s="308"/>
      <c r="J3" s="308"/>
      <c r="K3" s="308"/>
      <c r="L3" s="308"/>
    </row>
    <row r="4" spans="1:12" s="75" customFormat="1" ht="16.5" customHeight="1">
      <c r="A4" s="85" t="s">
        <v>284</v>
      </c>
      <c r="B4" s="86" t="s">
        <v>285</v>
      </c>
      <c r="C4" s="86" t="s">
        <v>286</v>
      </c>
      <c r="D4" s="86" t="s">
        <v>287</v>
      </c>
      <c r="E4" s="86" t="s">
        <v>288</v>
      </c>
      <c r="F4" s="86" t="s">
        <v>70</v>
      </c>
      <c r="G4" s="87" t="s">
        <v>289</v>
      </c>
      <c r="H4" s="85" t="s">
        <v>284</v>
      </c>
      <c r="I4" s="88" t="s">
        <v>285</v>
      </c>
      <c r="J4" s="88" t="s">
        <v>290</v>
      </c>
      <c r="K4" s="88" t="s">
        <v>70</v>
      </c>
      <c r="L4" s="85" t="s">
        <v>289</v>
      </c>
    </row>
    <row r="5" spans="1:12" s="75" customFormat="1" ht="16.5" customHeight="1">
      <c r="A5" s="309" t="s">
        <v>291</v>
      </c>
      <c r="B5" s="298">
        <v>95928</v>
      </c>
      <c r="C5" s="301"/>
      <c r="D5" s="301"/>
      <c r="E5" s="301">
        <f>C10+D10</f>
        <v>0</v>
      </c>
      <c r="F5" s="301">
        <f>B5+E5</f>
        <v>95928</v>
      </c>
      <c r="G5" s="312"/>
      <c r="H5" s="89" t="s">
        <v>292</v>
      </c>
      <c r="I5" s="90">
        <v>56179</v>
      </c>
      <c r="J5" s="88"/>
      <c r="K5" s="91">
        <f t="shared" ref="K5:K47" si="0">SUM(I5:J5)</f>
        <v>56179</v>
      </c>
      <c r="L5" s="85"/>
    </row>
    <row r="6" spans="1:12" s="75" customFormat="1" ht="16.5" customHeight="1">
      <c r="A6" s="310"/>
      <c r="B6" s="299"/>
      <c r="C6" s="302"/>
      <c r="D6" s="302"/>
      <c r="E6" s="302"/>
      <c r="F6" s="302"/>
      <c r="G6" s="313"/>
      <c r="H6" s="89" t="s">
        <v>293</v>
      </c>
      <c r="I6" s="90">
        <v>6511</v>
      </c>
      <c r="J6" s="88"/>
      <c r="K6" s="91">
        <f t="shared" si="0"/>
        <v>6511</v>
      </c>
      <c r="L6" s="85"/>
    </row>
    <row r="7" spans="1:12" s="75" customFormat="1" ht="16.5" customHeight="1">
      <c r="A7" s="310"/>
      <c r="B7" s="299"/>
      <c r="C7" s="302"/>
      <c r="D7" s="302"/>
      <c r="E7" s="302"/>
      <c r="F7" s="302"/>
      <c r="G7" s="313"/>
      <c r="H7" s="89" t="s">
        <v>294</v>
      </c>
      <c r="I7" s="90">
        <f>9435-29-57</f>
        <v>9349</v>
      </c>
      <c r="J7" s="88"/>
      <c r="K7" s="91">
        <f t="shared" si="0"/>
        <v>9349</v>
      </c>
      <c r="L7" s="85"/>
    </row>
    <row r="8" spans="1:12" s="75" customFormat="1" ht="16.5" customHeight="1">
      <c r="A8" s="310"/>
      <c r="B8" s="299"/>
      <c r="C8" s="302"/>
      <c r="D8" s="302"/>
      <c r="E8" s="302"/>
      <c r="F8" s="302"/>
      <c r="G8" s="313"/>
      <c r="H8" s="89" t="s">
        <v>295</v>
      </c>
      <c r="I8" s="90">
        <v>7889</v>
      </c>
      <c r="J8" s="88"/>
      <c r="K8" s="91">
        <f t="shared" si="0"/>
        <v>7889</v>
      </c>
      <c r="L8" s="85"/>
    </row>
    <row r="9" spans="1:12" s="75" customFormat="1" ht="16.5" customHeight="1">
      <c r="A9" s="310"/>
      <c r="B9" s="299"/>
      <c r="C9" s="302"/>
      <c r="D9" s="302"/>
      <c r="E9" s="302"/>
      <c r="F9" s="302"/>
      <c r="G9" s="313"/>
      <c r="H9" s="89" t="s">
        <v>296</v>
      </c>
      <c r="I9" s="90">
        <v>16000</v>
      </c>
      <c r="J9" s="88"/>
      <c r="K9" s="91">
        <f t="shared" si="0"/>
        <v>16000</v>
      </c>
      <c r="L9" s="85"/>
    </row>
    <row r="10" spans="1:12" s="75" customFormat="1" ht="16.5" customHeight="1">
      <c r="A10" s="311"/>
      <c r="B10" s="300"/>
      <c r="C10" s="303"/>
      <c r="D10" s="303"/>
      <c r="E10" s="303"/>
      <c r="F10" s="303"/>
      <c r="G10" s="314"/>
      <c r="H10" s="92" t="s">
        <v>297</v>
      </c>
      <c r="I10" s="93">
        <f>B5</f>
        <v>95928</v>
      </c>
      <c r="J10" s="94"/>
      <c r="K10" s="95">
        <f t="shared" si="0"/>
        <v>95928</v>
      </c>
      <c r="L10" s="92"/>
    </row>
    <row r="11" spans="1:12" s="75" customFormat="1" ht="16.5" customHeight="1">
      <c r="A11" s="96" t="s">
        <v>298</v>
      </c>
      <c r="B11" s="97">
        <f>B12+B13+B52</f>
        <v>193364</v>
      </c>
      <c r="C11" s="98">
        <f>C12+C13+C52</f>
        <v>91337</v>
      </c>
      <c r="D11" s="98">
        <f>D12+D13+D52</f>
        <v>120489</v>
      </c>
      <c r="E11" s="98">
        <f t="shared" ref="E11:E91" si="1">C11+D11</f>
        <v>211826</v>
      </c>
      <c r="F11" s="98">
        <f t="shared" ref="F11:F91" si="2">B11+E11</f>
        <v>405190</v>
      </c>
      <c r="G11" s="90"/>
      <c r="H11" s="45" t="s">
        <v>299</v>
      </c>
      <c r="I11" s="90">
        <f>SUM(I12:I19)</f>
        <v>107757</v>
      </c>
      <c r="J11" s="45"/>
      <c r="K11" s="91">
        <f t="shared" si="0"/>
        <v>107757</v>
      </c>
      <c r="L11" s="45"/>
    </row>
    <row r="12" spans="1:12" s="75" customFormat="1" ht="16.5" customHeight="1">
      <c r="A12" s="45" t="s">
        <v>300</v>
      </c>
      <c r="B12" s="99">
        <f>5600-807</f>
        <v>4793</v>
      </c>
      <c r="C12" s="90"/>
      <c r="D12" s="90">
        <v>807</v>
      </c>
      <c r="E12" s="90">
        <f t="shared" si="1"/>
        <v>807</v>
      </c>
      <c r="F12" s="90">
        <f t="shared" si="2"/>
        <v>5600</v>
      </c>
      <c r="G12" s="90"/>
      <c r="H12" s="45" t="s">
        <v>301</v>
      </c>
      <c r="I12" s="85">
        <v>6999</v>
      </c>
      <c r="J12" s="45"/>
      <c r="K12" s="91">
        <f t="shared" si="0"/>
        <v>6999</v>
      </c>
      <c r="L12" s="45"/>
    </row>
    <row r="13" spans="1:12" s="75" customFormat="1" ht="16.5" customHeight="1">
      <c r="A13" s="45" t="s">
        <v>302</v>
      </c>
      <c r="B13" s="99">
        <f>SUM(B14:B51)</f>
        <v>188571</v>
      </c>
      <c r="C13" s="90">
        <f>SUM(C14:C51)</f>
        <v>78443</v>
      </c>
      <c r="D13" s="90">
        <f>SUM(D14:D51)</f>
        <v>83290</v>
      </c>
      <c r="E13" s="90">
        <f t="shared" si="1"/>
        <v>161733</v>
      </c>
      <c r="F13" s="90">
        <f t="shared" si="2"/>
        <v>350304</v>
      </c>
      <c r="G13" s="90"/>
      <c r="H13" s="45" t="s">
        <v>303</v>
      </c>
      <c r="I13" s="85">
        <v>2325</v>
      </c>
      <c r="J13" s="45"/>
      <c r="K13" s="91">
        <f t="shared" si="0"/>
        <v>2325</v>
      </c>
      <c r="L13" s="45"/>
    </row>
    <row r="14" spans="1:12" s="75" customFormat="1" ht="16.5" customHeight="1">
      <c r="A14" s="100" t="s">
        <v>304</v>
      </c>
      <c r="B14" s="99">
        <v>1618</v>
      </c>
      <c r="C14" s="90"/>
      <c r="D14" s="90"/>
      <c r="E14" s="90">
        <f t="shared" si="1"/>
        <v>0</v>
      </c>
      <c r="F14" s="90">
        <f t="shared" si="2"/>
        <v>1618</v>
      </c>
      <c r="G14" s="90"/>
      <c r="H14" s="45" t="s">
        <v>305</v>
      </c>
      <c r="I14" s="85">
        <v>500</v>
      </c>
      <c r="J14" s="45"/>
      <c r="K14" s="91">
        <f t="shared" si="0"/>
        <v>500</v>
      </c>
      <c r="L14" s="45"/>
    </row>
    <row r="15" spans="1:12" s="75" customFormat="1" ht="16.5" customHeight="1">
      <c r="A15" s="100" t="s">
        <v>306</v>
      </c>
      <c r="B15" s="99">
        <f>101680-6685-1531+7000</f>
        <v>100464</v>
      </c>
      <c r="C15" s="99">
        <f>5556+1129</f>
        <v>6685</v>
      </c>
      <c r="D15" s="90"/>
      <c r="E15" s="90">
        <f t="shared" si="1"/>
        <v>6685</v>
      </c>
      <c r="F15" s="90">
        <f t="shared" si="2"/>
        <v>107149</v>
      </c>
      <c r="G15" s="90"/>
      <c r="H15" s="45" t="s">
        <v>307</v>
      </c>
      <c r="I15" s="90">
        <v>1274</v>
      </c>
      <c r="J15" s="90"/>
      <c r="K15" s="91">
        <f t="shared" si="0"/>
        <v>1274</v>
      </c>
      <c r="L15" s="85"/>
    </row>
    <row r="16" spans="1:12" s="75" customFormat="1" ht="16.5" customHeight="1">
      <c r="A16" s="100" t="s">
        <v>308</v>
      </c>
      <c r="B16" s="99">
        <f>38966+3000</f>
        <v>41966</v>
      </c>
      <c r="C16" s="90"/>
      <c r="D16" s="90">
        <v>600</v>
      </c>
      <c r="E16" s="90">
        <f t="shared" si="1"/>
        <v>600</v>
      </c>
      <c r="F16" s="90">
        <f t="shared" si="2"/>
        <v>42566</v>
      </c>
      <c r="G16" s="90"/>
      <c r="H16" s="45" t="s">
        <v>309</v>
      </c>
      <c r="I16" s="90">
        <v>20733</v>
      </c>
      <c r="J16" s="90"/>
      <c r="K16" s="91">
        <f t="shared" si="0"/>
        <v>20733</v>
      </c>
      <c r="L16" s="85"/>
    </row>
    <row r="17" spans="1:12" s="75" customFormat="1" ht="16.5" customHeight="1">
      <c r="A17" s="100" t="s">
        <v>310</v>
      </c>
      <c r="B17" s="99">
        <v>2188</v>
      </c>
      <c r="C17" s="90"/>
      <c r="D17" s="90">
        <v>38</v>
      </c>
      <c r="E17" s="90">
        <f t="shared" si="1"/>
        <v>38</v>
      </c>
      <c r="F17" s="90">
        <f t="shared" si="2"/>
        <v>2226</v>
      </c>
      <c r="G17" s="90"/>
      <c r="H17" s="45" t="s">
        <v>311</v>
      </c>
      <c r="I17" s="90">
        <f>28894-I7</f>
        <v>19545</v>
      </c>
      <c r="J17" s="90"/>
      <c r="K17" s="91">
        <f t="shared" si="0"/>
        <v>19545</v>
      </c>
      <c r="L17" s="85"/>
    </row>
    <row r="18" spans="1:12" s="75" customFormat="1" ht="16.5" customHeight="1">
      <c r="A18" s="100" t="s">
        <v>312</v>
      </c>
      <c r="B18" s="99">
        <v>558</v>
      </c>
      <c r="C18" s="90"/>
      <c r="D18" s="90"/>
      <c r="E18" s="90">
        <f t="shared" si="1"/>
        <v>0</v>
      </c>
      <c r="F18" s="90">
        <f t="shared" si="2"/>
        <v>558</v>
      </c>
      <c r="G18" s="90"/>
      <c r="H18" s="45" t="s">
        <v>313</v>
      </c>
      <c r="I18" s="90">
        <v>40760</v>
      </c>
      <c r="J18" s="90"/>
      <c r="K18" s="91">
        <f t="shared" si="0"/>
        <v>40760</v>
      </c>
      <c r="L18" s="85"/>
    </row>
    <row r="19" spans="1:12" s="75" customFormat="1" ht="16.5" customHeight="1">
      <c r="A19" s="100" t="s">
        <v>314</v>
      </c>
      <c r="B19" s="99">
        <v>215</v>
      </c>
      <c r="C19" s="90"/>
      <c r="D19" s="90"/>
      <c r="E19" s="90">
        <f t="shared" si="1"/>
        <v>0</v>
      </c>
      <c r="F19" s="90">
        <f t="shared" si="2"/>
        <v>215</v>
      </c>
      <c r="G19" s="90"/>
      <c r="H19" s="45" t="s">
        <v>315</v>
      </c>
      <c r="I19" s="90">
        <f>15121+500</f>
        <v>15621</v>
      </c>
      <c r="J19" s="90"/>
      <c r="K19" s="91">
        <f t="shared" si="0"/>
        <v>15621</v>
      </c>
      <c r="L19" s="85"/>
    </row>
    <row r="20" spans="1:12" s="75" customFormat="1" ht="16.5" customHeight="1">
      <c r="A20" s="100" t="s">
        <v>316</v>
      </c>
      <c r="B20" s="99"/>
      <c r="C20" s="90">
        <v>612</v>
      </c>
      <c r="D20" s="90">
        <v>1942</v>
      </c>
      <c r="E20" s="90">
        <f t="shared" si="1"/>
        <v>2554</v>
      </c>
      <c r="F20" s="90">
        <f t="shared" si="2"/>
        <v>2554</v>
      </c>
      <c r="G20" s="90"/>
      <c r="H20" s="45" t="s">
        <v>317</v>
      </c>
      <c r="I20" s="90">
        <f>SUM(I21:I29)</f>
        <v>35414</v>
      </c>
      <c r="J20" s="90"/>
      <c r="K20" s="91">
        <f t="shared" si="0"/>
        <v>35414</v>
      </c>
      <c r="L20" s="85"/>
    </row>
    <row r="21" spans="1:12" s="75" customFormat="1" ht="16.5" customHeight="1">
      <c r="A21" s="100" t="s">
        <v>318</v>
      </c>
      <c r="B21" s="99">
        <f>7061-384</f>
        <v>6677</v>
      </c>
      <c r="C21" s="90"/>
      <c r="D21" s="90"/>
      <c r="E21" s="90">
        <f t="shared" si="1"/>
        <v>0</v>
      </c>
      <c r="F21" s="90">
        <f t="shared" si="2"/>
        <v>6677</v>
      </c>
      <c r="G21" s="90"/>
      <c r="H21" s="45" t="s">
        <v>319</v>
      </c>
      <c r="I21" s="90">
        <v>11427</v>
      </c>
      <c r="J21" s="90"/>
      <c r="K21" s="91">
        <f t="shared" si="0"/>
        <v>11427</v>
      </c>
      <c r="L21" s="85"/>
    </row>
    <row r="22" spans="1:12" s="75" customFormat="1" ht="16.5" customHeight="1">
      <c r="A22" s="101" t="s">
        <v>320</v>
      </c>
      <c r="B22" s="99"/>
      <c r="C22" s="90">
        <v>180</v>
      </c>
      <c r="D22" s="90"/>
      <c r="E22" s="90">
        <f t="shared" si="1"/>
        <v>180</v>
      </c>
      <c r="F22" s="90">
        <f t="shared" si="2"/>
        <v>180</v>
      </c>
      <c r="G22" s="90"/>
      <c r="H22" s="45" t="s">
        <v>321</v>
      </c>
      <c r="I22" s="90">
        <v>20</v>
      </c>
      <c r="J22" s="90"/>
      <c r="K22" s="91">
        <f t="shared" si="0"/>
        <v>20</v>
      </c>
      <c r="L22" s="85"/>
    </row>
    <row r="23" spans="1:12" s="75" customFormat="1" ht="16.5" customHeight="1">
      <c r="A23" s="101" t="s">
        <v>322</v>
      </c>
      <c r="B23" s="99"/>
      <c r="C23" s="90"/>
      <c r="D23" s="90"/>
      <c r="E23" s="90">
        <f t="shared" si="1"/>
        <v>0</v>
      </c>
      <c r="F23" s="90">
        <f t="shared" si="2"/>
        <v>0</v>
      </c>
      <c r="G23" s="90"/>
      <c r="H23" s="45" t="s">
        <v>323</v>
      </c>
      <c r="I23" s="90">
        <v>800</v>
      </c>
      <c r="J23" s="90"/>
      <c r="K23" s="91">
        <f t="shared" si="0"/>
        <v>800</v>
      </c>
      <c r="L23" s="85"/>
    </row>
    <row r="24" spans="1:12" s="75" customFormat="1" ht="16.5" customHeight="1">
      <c r="A24" s="100" t="s">
        <v>324</v>
      </c>
      <c r="B24" s="99"/>
      <c r="C24" s="90"/>
      <c r="D24" s="90"/>
      <c r="E24" s="90">
        <f t="shared" si="1"/>
        <v>0</v>
      </c>
      <c r="F24" s="90">
        <f t="shared" si="2"/>
        <v>0</v>
      </c>
      <c r="G24" s="90"/>
      <c r="H24" s="45" t="s">
        <v>325</v>
      </c>
      <c r="I24" s="90">
        <v>1005</v>
      </c>
      <c r="J24" s="90"/>
      <c r="K24" s="91">
        <f t="shared" si="0"/>
        <v>1005</v>
      </c>
      <c r="L24" s="85"/>
    </row>
    <row r="25" spans="1:12" s="75" customFormat="1" ht="16.5" customHeight="1">
      <c r="A25" s="101" t="s">
        <v>326</v>
      </c>
      <c r="B25" s="99"/>
      <c r="C25" s="90">
        <v>7507</v>
      </c>
      <c r="D25" s="99">
        <v>2151</v>
      </c>
      <c r="E25" s="90">
        <f t="shared" si="1"/>
        <v>9658</v>
      </c>
      <c r="F25" s="90">
        <f t="shared" si="2"/>
        <v>9658</v>
      </c>
      <c r="G25" s="90"/>
      <c r="H25" s="45" t="s">
        <v>327</v>
      </c>
      <c r="I25" s="90">
        <v>2308</v>
      </c>
      <c r="J25" s="90"/>
      <c r="K25" s="91">
        <f t="shared" si="0"/>
        <v>2308</v>
      </c>
      <c r="L25" s="85"/>
    </row>
    <row r="26" spans="1:12" s="75" customFormat="1" ht="16.5" customHeight="1">
      <c r="A26" s="101" t="s">
        <v>328</v>
      </c>
      <c r="B26" s="99">
        <v>14433</v>
      </c>
      <c r="C26" s="90"/>
      <c r="D26" s="90"/>
      <c r="E26" s="90">
        <f t="shared" si="1"/>
        <v>0</v>
      </c>
      <c r="F26" s="90">
        <f t="shared" si="2"/>
        <v>14433</v>
      </c>
      <c r="G26" s="90"/>
      <c r="H26" s="45" t="s">
        <v>329</v>
      </c>
      <c r="I26" s="90">
        <v>2267</v>
      </c>
      <c r="J26" s="90"/>
      <c r="K26" s="91">
        <f t="shared" si="0"/>
        <v>2267</v>
      </c>
      <c r="L26" s="85"/>
    </row>
    <row r="27" spans="1:12" s="75" customFormat="1" ht="16.5" customHeight="1">
      <c r="A27" s="102" t="s">
        <v>330</v>
      </c>
      <c r="B27" s="99"/>
      <c r="C27" s="90"/>
      <c r="D27" s="90"/>
      <c r="E27" s="90">
        <f t="shared" si="1"/>
        <v>0</v>
      </c>
      <c r="F27" s="90">
        <f t="shared" si="2"/>
        <v>0</v>
      </c>
      <c r="G27" s="90"/>
      <c r="H27" s="45" t="s">
        <v>331</v>
      </c>
      <c r="I27" s="90">
        <v>956</v>
      </c>
      <c r="J27" s="90"/>
      <c r="K27" s="91">
        <f t="shared" si="0"/>
        <v>956</v>
      </c>
      <c r="L27" s="85"/>
    </row>
    <row r="28" spans="1:12" s="75" customFormat="1" ht="16.5" customHeight="1">
      <c r="A28" s="102" t="s">
        <v>332</v>
      </c>
      <c r="B28" s="99"/>
      <c r="C28" s="90"/>
      <c r="D28" s="90"/>
      <c r="E28" s="90">
        <f t="shared" si="1"/>
        <v>0</v>
      </c>
      <c r="F28" s="90">
        <f t="shared" si="2"/>
        <v>0</v>
      </c>
      <c r="G28" s="90"/>
      <c r="H28" s="45" t="s">
        <v>333</v>
      </c>
      <c r="I28" s="90">
        <v>200</v>
      </c>
      <c r="J28" s="90"/>
      <c r="K28" s="91">
        <f t="shared" si="0"/>
        <v>200</v>
      </c>
      <c r="L28" s="85"/>
    </row>
    <row r="29" spans="1:12" s="75" customFormat="1" ht="16.5" customHeight="1">
      <c r="A29" s="102" t="s">
        <v>334</v>
      </c>
      <c r="B29" s="99"/>
      <c r="C29" s="90"/>
      <c r="D29" s="90"/>
      <c r="E29" s="90">
        <f t="shared" si="1"/>
        <v>0</v>
      </c>
      <c r="F29" s="90">
        <f t="shared" si="2"/>
        <v>0</v>
      </c>
      <c r="G29" s="90"/>
      <c r="H29" s="45" t="s">
        <v>335</v>
      </c>
      <c r="I29" s="90">
        <v>16431</v>
      </c>
      <c r="J29" s="90"/>
      <c r="K29" s="91">
        <f t="shared" si="0"/>
        <v>16431</v>
      </c>
      <c r="L29" s="85"/>
    </row>
    <row r="30" spans="1:12" s="75" customFormat="1" ht="16.5" customHeight="1">
      <c r="A30" s="102" t="s">
        <v>336</v>
      </c>
      <c r="B30" s="99"/>
      <c r="C30" s="90"/>
      <c r="D30" s="90">
        <f>2618-220-48-20-43-600</f>
        <v>1687</v>
      </c>
      <c r="E30" s="90">
        <f t="shared" si="1"/>
        <v>1687</v>
      </c>
      <c r="F30" s="90">
        <f t="shared" si="2"/>
        <v>1687</v>
      </c>
      <c r="G30" s="90"/>
      <c r="H30" s="45" t="s">
        <v>337</v>
      </c>
      <c r="I30" s="90">
        <f>SUM(I31:I34)</f>
        <v>20684</v>
      </c>
      <c r="J30" s="90"/>
      <c r="K30" s="91">
        <f t="shared" si="0"/>
        <v>20684</v>
      </c>
      <c r="L30" s="85"/>
    </row>
    <row r="31" spans="1:12" s="75" customFormat="1" ht="18" customHeight="1">
      <c r="A31" s="102" t="s">
        <v>338</v>
      </c>
      <c r="B31" s="99">
        <f>1844+16631</f>
        <v>18475</v>
      </c>
      <c r="C31" s="90">
        <v>7559</v>
      </c>
      <c r="D31" s="90">
        <v>819</v>
      </c>
      <c r="E31" s="90">
        <f t="shared" si="1"/>
        <v>8378</v>
      </c>
      <c r="F31" s="90">
        <f t="shared" si="2"/>
        <v>26853</v>
      </c>
      <c r="G31" s="103"/>
      <c r="H31" s="45" t="s">
        <v>339</v>
      </c>
      <c r="I31" s="90">
        <v>7176</v>
      </c>
      <c r="J31" s="90"/>
      <c r="K31" s="91">
        <f t="shared" si="0"/>
        <v>7176</v>
      </c>
      <c r="L31" s="104"/>
    </row>
    <row r="32" spans="1:12" s="75" customFormat="1" ht="15.75" customHeight="1">
      <c r="A32" s="102" t="s">
        <v>340</v>
      </c>
      <c r="B32" s="99"/>
      <c r="C32" s="90"/>
      <c r="D32" s="90">
        <v>65</v>
      </c>
      <c r="E32" s="90">
        <f t="shared" si="1"/>
        <v>65</v>
      </c>
      <c r="F32" s="90">
        <f t="shared" si="2"/>
        <v>65</v>
      </c>
      <c r="G32" s="90"/>
      <c r="H32" s="45" t="s">
        <v>341</v>
      </c>
      <c r="I32" s="99">
        <v>8752</v>
      </c>
      <c r="J32" s="90"/>
      <c r="K32" s="91">
        <f t="shared" si="0"/>
        <v>8752</v>
      </c>
      <c r="L32" s="85"/>
    </row>
    <row r="33" spans="1:12" s="75" customFormat="1" ht="15.75" customHeight="1">
      <c r="A33" s="102" t="s">
        <v>342</v>
      </c>
      <c r="B33" s="99"/>
      <c r="C33" s="90"/>
      <c r="D33" s="90">
        <f>668+65</f>
        <v>733</v>
      </c>
      <c r="E33" s="90">
        <f t="shared" si="1"/>
        <v>733</v>
      </c>
      <c r="F33" s="90">
        <f t="shared" si="2"/>
        <v>733</v>
      </c>
      <c r="G33" s="90"/>
      <c r="H33" s="45" t="s">
        <v>343</v>
      </c>
      <c r="I33" s="99">
        <v>2123</v>
      </c>
      <c r="J33" s="90"/>
      <c r="K33" s="91">
        <f t="shared" si="0"/>
        <v>2123</v>
      </c>
      <c r="L33" s="85"/>
    </row>
    <row r="34" spans="1:12" s="75" customFormat="1" ht="15.75" customHeight="1">
      <c r="A34" s="102" t="s">
        <v>344</v>
      </c>
      <c r="B34" s="99">
        <v>2</v>
      </c>
      <c r="C34" s="90"/>
      <c r="D34" s="90">
        <v>38605</v>
      </c>
      <c r="E34" s="90">
        <f t="shared" si="1"/>
        <v>38605</v>
      </c>
      <c r="F34" s="90">
        <f t="shared" si="2"/>
        <v>38607</v>
      </c>
      <c r="G34" s="90"/>
      <c r="H34" s="45" t="s">
        <v>345</v>
      </c>
      <c r="I34" s="99">
        <f>3861-547+25-129-30-2-545</f>
        <v>2633</v>
      </c>
      <c r="J34" s="90"/>
      <c r="K34" s="91">
        <f t="shared" si="0"/>
        <v>2633</v>
      </c>
      <c r="L34" s="85"/>
    </row>
    <row r="35" spans="1:12" s="75" customFormat="1" ht="15.75" customHeight="1">
      <c r="A35" s="102" t="s">
        <v>346</v>
      </c>
      <c r="B35" s="99">
        <v>128</v>
      </c>
      <c r="C35" s="90">
        <v>37533</v>
      </c>
      <c r="D35" s="90">
        <v>10459</v>
      </c>
      <c r="E35" s="90">
        <f t="shared" si="1"/>
        <v>47992</v>
      </c>
      <c r="F35" s="90">
        <f t="shared" si="2"/>
        <v>48120</v>
      </c>
      <c r="G35" s="90"/>
      <c r="H35" s="45" t="s">
        <v>347</v>
      </c>
      <c r="I35" s="99">
        <f>SUM(I36:I46)</f>
        <v>20888</v>
      </c>
      <c r="J35" s="90"/>
      <c r="K35" s="91">
        <f t="shared" si="0"/>
        <v>20888</v>
      </c>
      <c r="L35" s="85"/>
    </row>
    <row r="36" spans="1:12" s="75" customFormat="1" ht="15.75" customHeight="1">
      <c r="A36" s="102" t="s">
        <v>348</v>
      </c>
      <c r="B36" s="99"/>
      <c r="C36" s="90"/>
      <c r="D36" s="90">
        <v>429</v>
      </c>
      <c r="E36" s="90">
        <f t="shared" si="1"/>
        <v>429</v>
      </c>
      <c r="F36" s="90">
        <f t="shared" si="2"/>
        <v>429</v>
      </c>
      <c r="G36" s="90"/>
      <c r="H36" s="45" t="s">
        <v>349</v>
      </c>
      <c r="I36" s="99">
        <v>11868</v>
      </c>
      <c r="J36" s="90"/>
      <c r="K36" s="91">
        <f t="shared" si="0"/>
        <v>11868</v>
      </c>
      <c r="L36" s="85"/>
    </row>
    <row r="37" spans="1:12" s="75" customFormat="1" ht="15.75" customHeight="1">
      <c r="A37" s="102" t="s">
        <v>350</v>
      </c>
      <c r="B37" s="99"/>
      <c r="C37" s="90"/>
      <c r="D37" s="90"/>
      <c r="E37" s="90">
        <f t="shared" si="1"/>
        <v>0</v>
      </c>
      <c r="F37" s="90">
        <f t="shared" si="2"/>
        <v>0</v>
      </c>
      <c r="G37" s="90"/>
      <c r="H37" s="45" t="s">
        <v>351</v>
      </c>
      <c r="I37" s="99">
        <f>1080+800+2000</f>
        <v>3880</v>
      </c>
      <c r="J37" s="90"/>
      <c r="K37" s="91">
        <f t="shared" si="0"/>
        <v>3880</v>
      </c>
      <c r="L37" s="85"/>
    </row>
    <row r="38" spans="1:12" s="75" customFormat="1" ht="15.75" customHeight="1">
      <c r="A38" s="102" t="s">
        <v>352</v>
      </c>
      <c r="B38" s="99">
        <v>1751</v>
      </c>
      <c r="C38" s="90">
        <v>18367</v>
      </c>
      <c r="D38" s="90">
        <v>13275</v>
      </c>
      <c r="E38" s="90">
        <f t="shared" si="1"/>
        <v>31642</v>
      </c>
      <c r="F38" s="90">
        <f t="shared" si="2"/>
        <v>33393</v>
      </c>
      <c r="G38" s="90"/>
      <c r="H38" s="45" t="s">
        <v>353</v>
      </c>
      <c r="I38" s="50">
        <v>5140</v>
      </c>
      <c r="J38" s="90"/>
      <c r="K38" s="91">
        <f t="shared" si="0"/>
        <v>5140</v>
      </c>
      <c r="L38" s="85"/>
    </row>
    <row r="39" spans="1:12" s="75" customFormat="1" ht="15.75" customHeight="1">
      <c r="A39" s="102" t="s">
        <v>354</v>
      </c>
      <c r="B39" s="99"/>
      <c r="C39" s="90"/>
      <c r="D39" s="90">
        <v>9682</v>
      </c>
      <c r="E39" s="90">
        <f t="shared" si="1"/>
        <v>9682</v>
      </c>
      <c r="F39" s="90">
        <f t="shared" si="2"/>
        <v>9682</v>
      </c>
      <c r="G39" s="90"/>
      <c r="H39" s="45"/>
      <c r="I39" s="50"/>
      <c r="J39" s="85"/>
      <c r="K39" s="85"/>
      <c r="L39" s="85"/>
    </row>
    <row r="40" spans="1:12" s="75" customFormat="1" ht="15.75" customHeight="1">
      <c r="A40" s="102" t="s">
        <v>355</v>
      </c>
      <c r="B40" s="99"/>
      <c r="C40" s="90"/>
      <c r="D40" s="90"/>
      <c r="E40" s="90">
        <f t="shared" si="1"/>
        <v>0</v>
      </c>
      <c r="F40" s="90">
        <f t="shared" si="2"/>
        <v>0</v>
      </c>
      <c r="G40" s="90"/>
      <c r="H40" s="45"/>
      <c r="I40" s="50"/>
      <c r="J40" s="85"/>
      <c r="K40" s="85"/>
      <c r="L40" s="85"/>
    </row>
    <row r="41" spans="1:12" s="75" customFormat="1" ht="15.75" customHeight="1">
      <c r="A41" s="102" t="s">
        <v>356</v>
      </c>
      <c r="B41" s="99"/>
      <c r="C41" s="90"/>
      <c r="D41" s="90">
        <v>300</v>
      </c>
      <c r="E41" s="90">
        <f t="shared" si="1"/>
        <v>300</v>
      </c>
      <c r="F41" s="90">
        <f t="shared" si="2"/>
        <v>300</v>
      </c>
      <c r="G41" s="90"/>
      <c r="H41" s="45"/>
      <c r="I41" s="50"/>
      <c r="J41" s="85"/>
      <c r="K41" s="85"/>
      <c r="L41" s="85"/>
    </row>
    <row r="42" spans="1:12" s="75" customFormat="1" ht="15.75" customHeight="1">
      <c r="A42" s="102" t="s">
        <v>357</v>
      </c>
      <c r="B42" s="99"/>
      <c r="C42" s="90"/>
      <c r="D42" s="90"/>
      <c r="E42" s="90">
        <f t="shared" si="1"/>
        <v>0</v>
      </c>
      <c r="F42" s="90">
        <f t="shared" si="2"/>
        <v>0</v>
      </c>
      <c r="G42" s="90"/>
      <c r="H42" s="45"/>
      <c r="I42" s="50"/>
      <c r="J42" s="85"/>
      <c r="K42" s="85"/>
      <c r="L42" s="85"/>
    </row>
    <row r="43" spans="1:12" s="75" customFormat="1" ht="15.75" customHeight="1">
      <c r="A43" s="102" t="s">
        <v>358</v>
      </c>
      <c r="B43" s="99"/>
      <c r="C43" s="90"/>
      <c r="D43" s="90"/>
      <c r="E43" s="90">
        <f t="shared" si="1"/>
        <v>0</v>
      </c>
      <c r="F43" s="90">
        <f t="shared" si="2"/>
        <v>0</v>
      </c>
      <c r="G43" s="90"/>
      <c r="H43" s="45"/>
      <c r="I43" s="99"/>
      <c r="J43" s="85"/>
      <c r="K43" s="85"/>
      <c r="L43" s="85"/>
    </row>
    <row r="44" spans="1:12" s="75" customFormat="1" ht="15.75" customHeight="1">
      <c r="A44" s="102" t="s">
        <v>359</v>
      </c>
      <c r="B44" s="99"/>
      <c r="C44" s="90"/>
      <c r="D44" s="90">
        <v>1327</v>
      </c>
      <c r="E44" s="90">
        <f t="shared" si="1"/>
        <v>1327</v>
      </c>
      <c r="F44" s="90">
        <f t="shared" si="2"/>
        <v>1327</v>
      </c>
      <c r="G44" s="90"/>
      <c r="H44" s="45"/>
      <c r="I44" s="50"/>
      <c r="J44" s="88"/>
      <c r="K44" s="88"/>
      <c r="L44" s="85"/>
    </row>
    <row r="45" spans="1:12" s="75" customFormat="1" ht="15.75" customHeight="1">
      <c r="A45" s="102" t="s">
        <v>360</v>
      </c>
      <c r="B45" s="99"/>
      <c r="C45" s="90"/>
      <c r="D45" s="90"/>
      <c r="E45" s="90">
        <f t="shared" si="1"/>
        <v>0</v>
      </c>
      <c r="F45" s="90">
        <f t="shared" si="2"/>
        <v>0</v>
      </c>
      <c r="G45" s="90"/>
      <c r="H45" s="45"/>
      <c r="I45" s="50"/>
      <c r="J45" s="85"/>
      <c r="K45" s="85"/>
      <c r="L45" s="85"/>
    </row>
    <row r="46" spans="1:12" s="75" customFormat="1" ht="15.75" customHeight="1">
      <c r="A46" s="102" t="s">
        <v>361</v>
      </c>
      <c r="B46" s="99"/>
      <c r="C46" s="90"/>
      <c r="D46" s="90">
        <v>451</v>
      </c>
      <c r="E46" s="90">
        <f t="shared" si="1"/>
        <v>451</v>
      </c>
      <c r="F46" s="90">
        <f t="shared" si="2"/>
        <v>451</v>
      </c>
      <c r="G46" s="90"/>
      <c r="H46" s="89"/>
      <c r="I46" s="99"/>
      <c r="J46" s="85"/>
      <c r="K46" s="85"/>
      <c r="L46" s="85"/>
    </row>
    <row r="47" spans="1:12" s="75" customFormat="1" ht="15.75" customHeight="1">
      <c r="A47" s="102" t="s">
        <v>362</v>
      </c>
      <c r="B47" s="99"/>
      <c r="C47" s="90"/>
      <c r="D47" s="90"/>
      <c r="E47" s="90">
        <f t="shared" si="1"/>
        <v>0</v>
      </c>
      <c r="F47" s="90">
        <f t="shared" si="2"/>
        <v>0</v>
      </c>
      <c r="G47" s="90"/>
      <c r="H47" s="89" t="s">
        <v>363</v>
      </c>
      <c r="I47" s="99">
        <v>8621</v>
      </c>
      <c r="J47" s="88"/>
      <c r="K47" s="88">
        <f t="shared" si="0"/>
        <v>8621</v>
      </c>
      <c r="L47" s="105" t="s">
        <v>364</v>
      </c>
    </row>
    <row r="48" spans="1:12" s="75" customFormat="1" ht="15.75" customHeight="1">
      <c r="A48" s="102" t="s">
        <v>365</v>
      </c>
      <c r="B48" s="99"/>
      <c r="C48" s="90"/>
      <c r="D48" s="90"/>
      <c r="E48" s="90"/>
      <c r="F48" s="90"/>
      <c r="G48" s="90"/>
      <c r="H48" s="89"/>
      <c r="I48" s="99"/>
      <c r="J48" s="88"/>
      <c r="K48" s="88"/>
      <c r="L48" s="105"/>
    </row>
    <row r="49" spans="1:12" s="75" customFormat="1" ht="15.75" customHeight="1">
      <c r="A49" s="106" t="s">
        <v>366</v>
      </c>
      <c r="B49" s="99"/>
      <c r="C49" s="90"/>
      <c r="D49" s="90"/>
      <c r="E49" s="90"/>
      <c r="F49" s="90"/>
      <c r="G49" s="90"/>
      <c r="H49" s="89"/>
      <c r="I49" s="99"/>
      <c r="J49" s="88"/>
      <c r="K49" s="88"/>
      <c r="L49" s="105"/>
    </row>
    <row r="50" spans="1:12" s="75" customFormat="1" ht="15.75" customHeight="1">
      <c r="A50" s="106" t="s">
        <v>367</v>
      </c>
      <c r="B50" s="99"/>
      <c r="C50" s="90"/>
      <c r="D50" s="90"/>
      <c r="E50" s="90"/>
      <c r="F50" s="90"/>
      <c r="G50" s="90"/>
      <c r="H50" s="89"/>
      <c r="I50" s="99"/>
      <c r="J50" s="88"/>
      <c r="K50" s="88"/>
      <c r="L50" s="105"/>
    </row>
    <row r="51" spans="1:12" s="75" customFormat="1" ht="15.75" customHeight="1">
      <c r="A51" s="101" t="s">
        <v>368</v>
      </c>
      <c r="B51" s="99">
        <v>96</v>
      </c>
      <c r="C51" s="90"/>
      <c r="D51" s="90">
        <v>727</v>
      </c>
      <c r="E51" s="90">
        <f>C51+D51</f>
        <v>727</v>
      </c>
      <c r="F51" s="90">
        <f>B51+E51</f>
        <v>823</v>
      </c>
      <c r="G51" s="90"/>
      <c r="H51" s="107" t="s">
        <v>369</v>
      </c>
      <c r="I51" s="94">
        <f>I47+I35+I30+I20+I11</f>
        <v>193364</v>
      </c>
      <c r="J51" s="94">
        <f>E13+E12</f>
        <v>162540</v>
      </c>
      <c r="K51" s="94">
        <f t="shared" ref="K51" si="3">SUM(I51:J51)</f>
        <v>355904</v>
      </c>
      <c r="L51" s="92"/>
    </row>
    <row r="52" spans="1:12" s="75" customFormat="1" ht="15.75" customHeight="1">
      <c r="A52" s="45" t="s">
        <v>370</v>
      </c>
      <c r="B52" s="99"/>
      <c r="C52" s="90">
        <f>SUM(C53:C73)</f>
        <v>12894</v>
      </c>
      <c r="D52" s="90">
        <f>SUM(D53:D73)</f>
        <v>36392</v>
      </c>
      <c r="E52" s="90">
        <f t="shared" si="1"/>
        <v>49286</v>
      </c>
      <c r="F52" s="90">
        <f t="shared" si="2"/>
        <v>49286</v>
      </c>
      <c r="G52" s="90"/>
      <c r="H52" s="45"/>
      <c r="I52" s="45"/>
      <c r="J52" s="45"/>
      <c r="K52" s="45"/>
      <c r="L52" s="85"/>
    </row>
    <row r="53" spans="1:12" s="75" customFormat="1" ht="15.75" customHeight="1">
      <c r="A53" s="108" t="s">
        <v>371</v>
      </c>
      <c r="B53" s="99"/>
      <c r="C53" s="90"/>
      <c r="D53" s="90">
        <f>329+220</f>
        <v>549</v>
      </c>
      <c r="E53" s="90">
        <f t="shared" si="1"/>
        <v>549</v>
      </c>
      <c r="F53" s="90">
        <f t="shared" si="2"/>
        <v>549</v>
      </c>
      <c r="G53" s="90"/>
      <c r="H53" s="109" t="s">
        <v>371</v>
      </c>
      <c r="I53" s="45"/>
      <c r="J53" s="90">
        <f>F53</f>
        <v>549</v>
      </c>
      <c r="K53" s="91">
        <f t="shared" ref="K53:K90" si="4">SUM(I53:J53)</f>
        <v>549</v>
      </c>
      <c r="L53" s="85"/>
    </row>
    <row r="54" spans="1:12" s="75" customFormat="1" ht="15.75" customHeight="1">
      <c r="A54" s="108" t="s">
        <v>372</v>
      </c>
      <c r="B54" s="99"/>
      <c r="C54" s="90"/>
      <c r="D54" s="90"/>
      <c r="E54" s="90">
        <f t="shared" si="1"/>
        <v>0</v>
      </c>
      <c r="F54" s="90">
        <f t="shared" si="2"/>
        <v>0</v>
      </c>
      <c r="G54" s="90"/>
      <c r="H54" s="109" t="s">
        <v>372</v>
      </c>
      <c r="I54" s="45"/>
      <c r="J54" s="90">
        <f t="shared" ref="J54:J73" si="5">F54</f>
        <v>0</v>
      </c>
      <c r="K54" s="91">
        <f t="shared" si="4"/>
        <v>0</v>
      </c>
      <c r="L54" s="85"/>
    </row>
    <row r="55" spans="1:12" s="75" customFormat="1" ht="15.75" customHeight="1">
      <c r="A55" s="108" t="s">
        <v>373</v>
      </c>
      <c r="B55" s="99"/>
      <c r="C55" s="90"/>
      <c r="D55" s="90"/>
      <c r="E55" s="90">
        <f t="shared" si="1"/>
        <v>0</v>
      </c>
      <c r="F55" s="90">
        <f t="shared" si="2"/>
        <v>0</v>
      </c>
      <c r="G55" s="90"/>
      <c r="H55" s="109" t="s">
        <v>373</v>
      </c>
      <c r="I55" s="45"/>
      <c r="J55" s="90">
        <f t="shared" si="5"/>
        <v>0</v>
      </c>
      <c r="K55" s="91">
        <f t="shared" si="4"/>
        <v>0</v>
      </c>
      <c r="L55" s="85"/>
    </row>
    <row r="56" spans="1:12" s="75" customFormat="1" ht="15.75" customHeight="1">
      <c r="A56" s="108" t="s">
        <v>374</v>
      </c>
      <c r="B56" s="99"/>
      <c r="C56" s="90"/>
      <c r="D56" s="90">
        <v>48</v>
      </c>
      <c r="E56" s="90">
        <f t="shared" si="1"/>
        <v>48</v>
      </c>
      <c r="F56" s="90">
        <f t="shared" si="2"/>
        <v>48</v>
      </c>
      <c r="G56" s="90"/>
      <c r="H56" s="109" t="s">
        <v>374</v>
      </c>
      <c r="I56" s="45"/>
      <c r="J56" s="90">
        <f t="shared" si="5"/>
        <v>48</v>
      </c>
      <c r="K56" s="91">
        <f t="shared" si="4"/>
        <v>48</v>
      </c>
      <c r="L56" s="85"/>
    </row>
    <row r="57" spans="1:12" s="75" customFormat="1" ht="15.75" customHeight="1">
      <c r="A57" s="108" t="s">
        <v>375</v>
      </c>
      <c r="B57" s="99"/>
      <c r="C57" s="90">
        <v>1075</v>
      </c>
      <c r="D57" s="90">
        <v>41</v>
      </c>
      <c r="E57" s="90">
        <f t="shared" si="1"/>
        <v>1116</v>
      </c>
      <c r="F57" s="90">
        <f t="shared" si="2"/>
        <v>1116</v>
      </c>
      <c r="G57" s="90"/>
      <c r="H57" s="109" t="s">
        <v>375</v>
      </c>
      <c r="I57" s="45"/>
      <c r="J57" s="90">
        <f t="shared" si="5"/>
        <v>1116</v>
      </c>
      <c r="K57" s="91">
        <f t="shared" si="4"/>
        <v>1116</v>
      </c>
      <c r="L57" s="85"/>
    </row>
    <row r="58" spans="1:12" s="75" customFormat="1" ht="15.75" customHeight="1">
      <c r="A58" s="108" t="s">
        <v>376</v>
      </c>
      <c r="B58" s="99"/>
      <c r="C58" s="90"/>
      <c r="D58" s="90">
        <f>1399+20</f>
        <v>1419</v>
      </c>
      <c r="E58" s="90">
        <f t="shared" si="1"/>
        <v>1419</v>
      </c>
      <c r="F58" s="90">
        <f t="shared" si="2"/>
        <v>1419</v>
      </c>
      <c r="G58" s="90"/>
      <c r="H58" s="109" t="s">
        <v>376</v>
      </c>
      <c r="I58" s="45"/>
      <c r="J58" s="90">
        <f t="shared" si="5"/>
        <v>1419</v>
      </c>
      <c r="K58" s="91">
        <f t="shared" si="4"/>
        <v>1419</v>
      </c>
      <c r="L58" s="85"/>
    </row>
    <row r="59" spans="1:12" s="75" customFormat="1" ht="15.75" customHeight="1">
      <c r="A59" s="108" t="s">
        <v>377</v>
      </c>
      <c r="B59" s="99"/>
      <c r="C59" s="90"/>
      <c r="D59" s="90">
        <v>330</v>
      </c>
      <c r="E59" s="90">
        <f t="shared" si="1"/>
        <v>330</v>
      </c>
      <c r="F59" s="90">
        <f t="shared" si="2"/>
        <v>330</v>
      </c>
      <c r="G59" s="90"/>
      <c r="H59" s="109" t="s">
        <v>377</v>
      </c>
      <c r="I59" s="45"/>
      <c r="J59" s="90">
        <f t="shared" si="5"/>
        <v>330</v>
      </c>
      <c r="K59" s="91">
        <f t="shared" si="4"/>
        <v>330</v>
      </c>
      <c r="L59" s="85"/>
    </row>
    <row r="60" spans="1:12" s="75" customFormat="1" ht="15.75" customHeight="1">
      <c r="A60" s="108" t="s">
        <v>378</v>
      </c>
      <c r="B60" s="99"/>
      <c r="C60" s="90"/>
      <c r="D60" s="90">
        <v>2986</v>
      </c>
      <c r="E60" s="90">
        <f t="shared" si="1"/>
        <v>2986</v>
      </c>
      <c r="F60" s="90">
        <f t="shared" si="2"/>
        <v>2986</v>
      </c>
      <c r="G60" s="90"/>
      <c r="H60" s="109" t="s">
        <v>378</v>
      </c>
      <c r="I60" s="45"/>
      <c r="J60" s="90">
        <f t="shared" si="5"/>
        <v>2986</v>
      </c>
      <c r="K60" s="91">
        <f t="shared" si="4"/>
        <v>2986</v>
      </c>
      <c r="L60" s="85"/>
    </row>
    <row r="61" spans="1:12" s="75" customFormat="1" ht="15.75" customHeight="1">
      <c r="A61" s="108" t="s">
        <v>379</v>
      </c>
      <c r="B61" s="99"/>
      <c r="C61" s="90"/>
      <c r="D61" s="90">
        <v>615</v>
      </c>
      <c r="E61" s="90">
        <f t="shared" si="1"/>
        <v>615</v>
      </c>
      <c r="F61" s="90">
        <f t="shared" si="2"/>
        <v>615</v>
      </c>
      <c r="G61" s="90"/>
      <c r="H61" s="109" t="s">
        <v>379</v>
      </c>
      <c r="I61" s="45"/>
      <c r="J61" s="90">
        <f t="shared" si="5"/>
        <v>615</v>
      </c>
      <c r="K61" s="91">
        <f t="shared" si="4"/>
        <v>615</v>
      </c>
      <c r="L61" s="85"/>
    </row>
    <row r="62" spans="1:12" s="75" customFormat="1" ht="15.75" customHeight="1">
      <c r="A62" s="108" t="s">
        <v>380</v>
      </c>
      <c r="B62" s="99"/>
      <c r="C62" s="90">
        <v>7613</v>
      </c>
      <c r="D62" s="90">
        <v>4346</v>
      </c>
      <c r="E62" s="90">
        <f t="shared" si="1"/>
        <v>11959</v>
      </c>
      <c r="F62" s="90">
        <f t="shared" si="2"/>
        <v>11959</v>
      </c>
      <c r="G62" s="90"/>
      <c r="H62" s="109" t="s">
        <v>380</v>
      </c>
      <c r="I62" s="45"/>
      <c r="J62" s="90">
        <f t="shared" si="5"/>
        <v>11959</v>
      </c>
      <c r="K62" s="91">
        <f t="shared" si="4"/>
        <v>11959</v>
      </c>
      <c r="L62" s="85"/>
    </row>
    <row r="63" spans="1:12" s="75" customFormat="1" ht="15.75" customHeight="1">
      <c r="A63" s="108" t="s">
        <v>381</v>
      </c>
      <c r="B63" s="99"/>
      <c r="C63" s="90">
        <v>44</v>
      </c>
      <c r="D63" s="90">
        <v>184</v>
      </c>
      <c r="E63" s="90">
        <f t="shared" si="1"/>
        <v>228</v>
      </c>
      <c r="F63" s="90">
        <f t="shared" si="2"/>
        <v>228</v>
      </c>
      <c r="G63" s="90"/>
      <c r="H63" s="109" t="s">
        <v>381</v>
      </c>
      <c r="I63" s="45"/>
      <c r="J63" s="90">
        <f t="shared" si="5"/>
        <v>228</v>
      </c>
      <c r="K63" s="91">
        <f t="shared" si="4"/>
        <v>228</v>
      </c>
      <c r="L63" s="85"/>
    </row>
    <row r="64" spans="1:12" s="75" customFormat="1" ht="15.75" customHeight="1">
      <c r="A64" s="108" t="s">
        <v>382</v>
      </c>
      <c r="B64" s="99"/>
      <c r="C64" s="90">
        <v>4137</v>
      </c>
      <c r="D64" s="90">
        <f>9518+200</f>
        <v>9718</v>
      </c>
      <c r="E64" s="90">
        <f t="shared" si="1"/>
        <v>13855</v>
      </c>
      <c r="F64" s="90">
        <f t="shared" si="2"/>
        <v>13855</v>
      </c>
      <c r="G64" s="90"/>
      <c r="H64" s="109" t="s">
        <v>382</v>
      </c>
      <c r="I64" s="45"/>
      <c r="J64" s="90">
        <f t="shared" si="5"/>
        <v>13855</v>
      </c>
      <c r="K64" s="91">
        <f t="shared" si="4"/>
        <v>13855</v>
      </c>
      <c r="L64" s="85"/>
    </row>
    <row r="65" spans="1:12" s="75" customFormat="1" ht="15.75" customHeight="1">
      <c r="A65" s="108" t="s">
        <v>383</v>
      </c>
      <c r="B65" s="99"/>
      <c r="C65" s="90"/>
      <c r="D65" s="90">
        <v>8960</v>
      </c>
      <c r="E65" s="90">
        <f t="shared" si="1"/>
        <v>8960</v>
      </c>
      <c r="F65" s="90">
        <f t="shared" si="2"/>
        <v>8960</v>
      </c>
      <c r="G65" s="90"/>
      <c r="H65" s="109" t="s">
        <v>383</v>
      </c>
      <c r="I65" s="45"/>
      <c r="J65" s="90">
        <f t="shared" si="5"/>
        <v>8960</v>
      </c>
      <c r="K65" s="91">
        <f t="shared" si="4"/>
        <v>8960</v>
      </c>
      <c r="L65" s="85"/>
    </row>
    <row r="66" spans="1:12" s="75" customFormat="1" ht="15.75" customHeight="1">
      <c r="A66" s="108" t="s">
        <v>384</v>
      </c>
      <c r="B66" s="99"/>
      <c r="C66" s="90"/>
      <c r="D66" s="90">
        <v>880</v>
      </c>
      <c r="E66" s="90">
        <f t="shared" si="1"/>
        <v>880</v>
      </c>
      <c r="F66" s="90">
        <f t="shared" si="2"/>
        <v>880</v>
      </c>
      <c r="G66" s="90"/>
      <c r="H66" s="109" t="s">
        <v>384</v>
      </c>
      <c r="I66" s="45"/>
      <c r="J66" s="90">
        <f t="shared" si="5"/>
        <v>880</v>
      </c>
      <c r="K66" s="91">
        <f t="shared" si="4"/>
        <v>880</v>
      </c>
      <c r="L66" s="85"/>
    </row>
    <row r="67" spans="1:12" s="75" customFormat="1" ht="15.75" customHeight="1">
      <c r="A67" s="108" t="s">
        <v>385</v>
      </c>
      <c r="B67" s="99"/>
      <c r="C67" s="90"/>
      <c r="D67" s="90">
        <v>638</v>
      </c>
      <c r="E67" s="90">
        <f t="shared" si="1"/>
        <v>638</v>
      </c>
      <c r="F67" s="90">
        <f t="shared" si="2"/>
        <v>638</v>
      </c>
      <c r="G67" s="90"/>
      <c r="H67" s="109" t="s">
        <v>385</v>
      </c>
      <c r="I67" s="45"/>
      <c r="J67" s="90">
        <f t="shared" si="5"/>
        <v>638</v>
      </c>
      <c r="K67" s="91">
        <f t="shared" si="4"/>
        <v>638</v>
      </c>
      <c r="L67" s="85"/>
    </row>
    <row r="68" spans="1:12" s="75" customFormat="1" ht="15.75" customHeight="1">
      <c r="A68" s="108" t="s">
        <v>386</v>
      </c>
      <c r="B68" s="99"/>
      <c r="C68" s="90">
        <v>25</v>
      </c>
      <c r="D68" s="90"/>
      <c r="E68" s="90">
        <f t="shared" si="1"/>
        <v>25</v>
      </c>
      <c r="F68" s="90">
        <f t="shared" si="2"/>
        <v>25</v>
      </c>
      <c r="G68" s="90"/>
      <c r="H68" s="109" t="s">
        <v>386</v>
      </c>
      <c r="I68" s="45"/>
      <c r="J68" s="90">
        <f t="shared" si="5"/>
        <v>25</v>
      </c>
      <c r="K68" s="91">
        <f t="shared" si="4"/>
        <v>25</v>
      </c>
      <c r="L68" s="85"/>
    </row>
    <row r="69" spans="1:12" s="75" customFormat="1" ht="15.75" customHeight="1">
      <c r="A69" s="108" t="s">
        <v>387</v>
      </c>
      <c r="B69" s="99"/>
      <c r="C69" s="90"/>
      <c r="D69" s="90">
        <v>2664</v>
      </c>
      <c r="E69" s="90">
        <f t="shared" si="1"/>
        <v>2664</v>
      </c>
      <c r="F69" s="90">
        <f t="shared" si="2"/>
        <v>2664</v>
      </c>
      <c r="G69" s="90"/>
      <c r="H69" s="109" t="s">
        <v>387</v>
      </c>
      <c r="I69" s="45"/>
      <c r="J69" s="90">
        <f t="shared" si="5"/>
        <v>2664</v>
      </c>
      <c r="K69" s="91">
        <f t="shared" si="4"/>
        <v>2664</v>
      </c>
      <c r="L69" s="85"/>
    </row>
    <row r="70" spans="1:12" s="75" customFormat="1" ht="15.75" customHeight="1">
      <c r="A70" s="108" t="s">
        <v>388</v>
      </c>
      <c r="B70" s="99"/>
      <c r="C70" s="90"/>
      <c r="D70" s="90">
        <v>1155</v>
      </c>
      <c r="E70" s="90">
        <f t="shared" si="1"/>
        <v>1155</v>
      </c>
      <c r="F70" s="90">
        <f t="shared" si="2"/>
        <v>1155</v>
      </c>
      <c r="G70" s="90"/>
      <c r="H70" s="109" t="s">
        <v>388</v>
      </c>
      <c r="I70" s="45"/>
      <c r="J70" s="90">
        <f t="shared" si="5"/>
        <v>1155</v>
      </c>
      <c r="K70" s="91">
        <f t="shared" si="4"/>
        <v>1155</v>
      </c>
      <c r="L70" s="85"/>
    </row>
    <row r="71" spans="1:12" s="75" customFormat="1" ht="15.75" customHeight="1">
      <c r="A71" s="108" t="s">
        <v>389</v>
      </c>
      <c r="B71" s="99"/>
      <c r="C71" s="90"/>
      <c r="D71" s="90">
        <v>25</v>
      </c>
      <c r="E71" s="90">
        <f t="shared" si="1"/>
        <v>25</v>
      </c>
      <c r="F71" s="90">
        <f t="shared" si="2"/>
        <v>25</v>
      </c>
      <c r="G71" s="90"/>
      <c r="H71" s="109" t="s">
        <v>389</v>
      </c>
      <c r="I71" s="99"/>
      <c r="J71" s="90">
        <f t="shared" si="5"/>
        <v>25</v>
      </c>
      <c r="K71" s="91">
        <f t="shared" si="4"/>
        <v>25</v>
      </c>
      <c r="L71" s="85"/>
    </row>
    <row r="72" spans="1:12" s="75" customFormat="1" ht="15.75" customHeight="1">
      <c r="A72" s="108" t="s">
        <v>390</v>
      </c>
      <c r="B72" s="99"/>
      <c r="C72" s="90"/>
      <c r="D72" s="90">
        <v>1834</v>
      </c>
      <c r="E72" s="90">
        <f t="shared" si="1"/>
        <v>1834</v>
      </c>
      <c r="F72" s="90">
        <f t="shared" si="2"/>
        <v>1834</v>
      </c>
      <c r="G72" s="90"/>
      <c r="H72" s="109" t="s">
        <v>390</v>
      </c>
      <c r="I72" s="45"/>
      <c r="J72" s="90">
        <f t="shared" si="5"/>
        <v>1834</v>
      </c>
      <c r="K72" s="91">
        <f t="shared" si="4"/>
        <v>1834</v>
      </c>
      <c r="L72" s="85"/>
    </row>
    <row r="73" spans="1:12" s="75" customFormat="1" ht="15.75" customHeight="1">
      <c r="A73" s="110" t="s">
        <v>391</v>
      </c>
      <c r="B73" s="99"/>
      <c r="C73" s="90"/>
      <c r="D73" s="90"/>
      <c r="E73" s="90">
        <f t="shared" si="1"/>
        <v>0</v>
      </c>
      <c r="F73" s="90">
        <f t="shared" si="2"/>
        <v>0</v>
      </c>
      <c r="G73" s="90"/>
      <c r="H73" s="102" t="s">
        <v>392</v>
      </c>
      <c r="I73" s="99"/>
      <c r="J73" s="90">
        <f t="shared" si="5"/>
        <v>0</v>
      </c>
      <c r="K73" s="91"/>
      <c r="L73" s="85"/>
    </row>
    <row r="74" spans="1:12" s="75" customFormat="1" ht="15.75" customHeight="1">
      <c r="A74" s="111"/>
      <c r="B74" s="112"/>
      <c r="C74" s="113"/>
      <c r="D74" s="113"/>
      <c r="E74" s="113"/>
      <c r="F74" s="113"/>
      <c r="G74" s="113"/>
      <c r="H74" s="114" t="s">
        <v>393</v>
      </c>
      <c r="I74" s="115">
        <f>SUM(I53:I73)</f>
        <v>0</v>
      </c>
      <c r="J74" s="115">
        <f t="shared" ref="J74:K74" si="6">SUM(J53:J73)</f>
        <v>49286</v>
      </c>
      <c r="K74" s="115">
        <f t="shared" si="6"/>
        <v>49286</v>
      </c>
      <c r="L74" s="92"/>
    </row>
    <row r="75" spans="1:12" s="75" customFormat="1" ht="15.75" customHeight="1">
      <c r="A75" s="295" t="s">
        <v>394</v>
      </c>
      <c r="B75" s="298">
        <f>I91-B5-B11</f>
        <v>83173</v>
      </c>
      <c r="C75" s="301"/>
      <c r="D75" s="301"/>
      <c r="E75" s="301">
        <f t="shared" si="1"/>
        <v>0</v>
      </c>
      <c r="F75" s="301">
        <f>B75+E75</f>
        <v>83173</v>
      </c>
      <c r="G75" s="291" t="s">
        <v>395</v>
      </c>
      <c r="H75" s="45" t="s">
        <v>396</v>
      </c>
      <c r="I75" s="90">
        <f>SUM(I76:I76)</f>
        <v>12391</v>
      </c>
      <c r="J75" s="90"/>
      <c r="K75" s="116">
        <f t="shared" si="4"/>
        <v>12391</v>
      </c>
      <c r="L75" s="85"/>
    </row>
    <row r="76" spans="1:12" s="75" customFormat="1" ht="15.75" customHeight="1">
      <c r="A76" s="296"/>
      <c r="B76" s="299"/>
      <c r="C76" s="302"/>
      <c r="D76" s="302"/>
      <c r="E76" s="302"/>
      <c r="F76" s="302"/>
      <c r="G76" s="292"/>
      <c r="H76" s="45" t="s">
        <v>397</v>
      </c>
      <c r="I76" s="90">
        <v>12391</v>
      </c>
      <c r="J76" s="90"/>
      <c r="K76" s="116">
        <f t="shared" si="4"/>
        <v>12391</v>
      </c>
      <c r="L76" s="85"/>
    </row>
    <row r="77" spans="1:12" s="75" customFormat="1" ht="15.75" customHeight="1">
      <c r="A77" s="296"/>
      <c r="B77" s="299"/>
      <c r="C77" s="302"/>
      <c r="D77" s="302"/>
      <c r="E77" s="302"/>
      <c r="F77" s="302"/>
      <c r="G77" s="292"/>
      <c r="H77" s="45" t="s">
        <v>398</v>
      </c>
      <c r="I77" s="90">
        <f>102530-I9-I36-I37</f>
        <v>70782</v>
      </c>
      <c r="J77" s="90"/>
      <c r="K77" s="116">
        <f t="shared" si="4"/>
        <v>70782</v>
      </c>
      <c r="L77" s="85"/>
    </row>
    <row r="78" spans="1:12" s="75" customFormat="1" ht="15.75" customHeight="1">
      <c r="A78" s="296"/>
      <c r="B78" s="299"/>
      <c r="C78" s="302"/>
      <c r="D78" s="302"/>
      <c r="E78" s="302"/>
      <c r="F78" s="302"/>
      <c r="G78" s="292"/>
      <c r="H78" s="89" t="s">
        <v>399</v>
      </c>
      <c r="I78" s="90">
        <v>5800</v>
      </c>
      <c r="J78" s="90"/>
      <c r="K78" s="116">
        <f t="shared" si="4"/>
        <v>5800</v>
      </c>
      <c r="L78" s="85"/>
    </row>
    <row r="79" spans="1:12" s="75" customFormat="1" ht="15.75" customHeight="1">
      <c r="A79" s="296"/>
      <c r="B79" s="299"/>
      <c r="C79" s="302"/>
      <c r="D79" s="302"/>
      <c r="E79" s="302"/>
      <c r="F79" s="302"/>
      <c r="G79" s="292"/>
      <c r="H79" s="89" t="s">
        <v>400</v>
      </c>
      <c r="I79" s="90">
        <v>500</v>
      </c>
      <c r="J79" s="90"/>
      <c r="K79" s="116">
        <f t="shared" si="4"/>
        <v>500</v>
      </c>
      <c r="L79" s="85"/>
    </row>
    <row r="80" spans="1:12" s="75" customFormat="1" ht="15.75" customHeight="1">
      <c r="A80" s="296"/>
      <c r="B80" s="299"/>
      <c r="C80" s="302"/>
      <c r="D80" s="302"/>
      <c r="E80" s="302"/>
      <c r="F80" s="302"/>
      <c r="G80" s="292"/>
      <c r="H80" s="89" t="s">
        <v>401</v>
      </c>
      <c r="I80" s="90">
        <v>3737</v>
      </c>
      <c r="J80" s="90"/>
      <c r="K80" s="116">
        <f t="shared" si="4"/>
        <v>3737</v>
      </c>
      <c r="L80" s="85"/>
    </row>
    <row r="81" spans="1:12" s="75" customFormat="1" ht="15.75" customHeight="1">
      <c r="A81" s="296"/>
      <c r="B81" s="299"/>
      <c r="C81" s="302"/>
      <c r="D81" s="302"/>
      <c r="E81" s="302"/>
      <c r="F81" s="302"/>
      <c r="G81" s="292"/>
      <c r="H81" s="89" t="s">
        <v>402</v>
      </c>
      <c r="I81" s="90">
        <v>1450</v>
      </c>
      <c r="J81" s="90"/>
      <c r="K81" s="116">
        <f t="shared" si="4"/>
        <v>1450</v>
      </c>
      <c r="L81" s="85"/>
    </row>
    <row r="82" spans="1:12" s="75" customFormat="1" ht="15.75" customHeight="1">
      <c r="A82" s="296"/>
      <c r="B82" s="299"/>
      <c r="C82" s="302"/>
      <c r="D82" s="302"/>
      <c r="E82" s="302"/>
      <c r="F82" s="302"/>
      <c r="G82" s="292"/>
      <c r="H82" s="89" t="s">
        <v>403</v>
      </c>
      <c r="I82" s="90">
        <v>3100</v>
      </c>
      <c r="J82" s="90"/>
      <c r="K82" s="116">
        <f t="shared" si="4"/>
        <v>3100</v>
      </c>
      <c r="L82" s="85"/>
    </row>
    <row r="83" spans="1:12" s="75" customFormat="1" ht="15.75" customHeight="1">
      <c r="A83" s="296"/>
      <c r="B83" s="299"/>
      <c r="C83" s="302"/>
      <c r="D83" s="302"/>
      <c r="E83" s="302"/>
      <c r="F83" s="302"/>
      <c r="G83" s="292"/>
      <c r="H83" s="89" t="s">
        <v>404</v>
      </c>
      <c r="I83" s="90">
        <v>15000</v>
      </c>
      <c r="J83" s="90"/>
      <c r="K83" s="116">
        <f t="shared" si="4"/>
        <v>15000</v>
      </c>
      <c r="L83" s="85"/>
    </row>
    <row r="84" spans="1:12" s="75" customFormat="1" ht="15.75" customHeight="1">
      <c r="A84" s="296"/>
      <c r="B84" s="299"/>
      <c r="C84" s="302"/>
      <c r="D84" s="302"/>
      <c r="E84" s="302"/>
      <c r="F84" s="302"/>
      <c r="G84" s="292"/>
      <c r="H84" s="89" t="s">
        <v>405</v>
      </c>
      <c r="I84" s="90">
        <f>3302+320</f>
        <v>3622</v>
      </c>
      <c r="J84" s="90"/>
      <c r="K84" s="116">
        <f t="shared" si="4"/>
        <v>3622</v>
      </c>
      <c r="L84" s="85"/>
    </row>
    <row r="85" spans="1:12" s="75" customFormat="1" ht="15.75" customHeight="1">
      <c r="A85" s="296"/>
      <c r="B85" s="299"/>
      <c r="C85" s="302"/>
      <c r="D85" s="302"/>
      <c r="E85" s="302"/>
      <c r="F85" s="302"/>
      <c r="G85" s="292"/>
      <c r="H85" s="89" t="s">
        <v>406</v>
      </c>
      <c r="I85" s="90">
        <v>9000</v>
      </c>
      <c r="J85" s="90"/>
      <c r="K85" s="116">
        <f t="shared" si="4"/>
        <v>9000</v>
      </c>
      <c r="L85" s="85"/>
    </row>
    <row r="86" spans="1:12" s="75" customFormat="1" ht="15.75" customHeight="1">
      <c r="A86" s="296"/>
      <c r="B86" s="299"/>
      <c r="C86" s="302"/>
      <c r="D86" s="302"/>
      <c r="E86" s="302"/>
      <c r="F86" s="302"/>
      <c r="G86" s="292"/>
      <c r="H86" s="45" t="s">
        <v>407</v>
      </c>
      <c r="I86" s="90">
        <v>631</v>
      </c>
      <c r="J86" s="90"/>
      <c r="K86" s="116">
        <f t="shared" si="4"/>
        <v>631</v>
      </c>
      <c r="L86" s="85"/>
    </row>
    <row r="87" spans="1:12" s="75" customFormat="1" ht="15.75" customHeight="1">
      <c r="A87" s="296"/>
      <c r="B87" s="299"/>
      <c r="C87" s="302"/>
      <c r="D87" s="302"/>
      <c r="E87" s="302"/>
      <c r="F87" s="302"/>
      <c r="G87" s="292"/>
      <c r="H87" s="45" t="s">
        <v>408</v>
      </c>
      <c r="I87" s="116">
        <v>1037</v>
      </c>
      <c r="J87" s="90"/>
      <c r="K87" s="116">
        <f t="shared" si="4"/>
        <v>1037</v>
      </c>
      <c r="L87" s="85"/>
    </row>
    <row r="88" spans="1:12" s="75" customFormat="1" ht="15.75" customHeight="1">
      <c r="A88" s="296"/>
      <c r="B88" s="299"/>
      <c r="C88" s="302"/>
      <c r="D88" s="302"/>
      <c r="E88" s="302"/>
      <c r="F88" s="302"/>
      <c r="G88" s="292"/>
      <c r="H88" s="89" t="s">
        <v>409</v>
      </c>
      <c r="I88" s="90">
        <f>I77-SUM(I78:I87)</f>
        <v>26905</v>
      </c>
      <c r="J88" s="90"/>
      <c r="K88" s="116">
        <f t="shared" si="4"/>
        <v>26905</v>
      </c>
      <c r="L88" s="85"/>
    </row>
    <row r="89" spans="1:12" s="75" customFormat="1" ht="15.75" customHeight="1">
      <c r="A89" s="297"/>
      <c r="B89" s="300"/>
      <c r="C89" s="303"/>
      <c r="D89" s="303"/>
      <c r="E89" s="303"/>
      <c r="F89" s="303"/>
      <c r="G89" s="293"/>
      <c r="H89" s="107" t="s">
        <v>410</v>
      </c>
      <c r="I89" s="93">
        <f>I77+I75</f>
        <v>83173</v>
      </c>
      <c r="J89" s="93"/>
      <c r="K89" s="117">
        <f t="shared" si="4"/>
        <v>83173</v>
      </c>
      <c r="L89" s="92"/>
    </row>
    <row r="90" spans="1:12" s="75" customFormat="1" ht="15.75" customHeight="1">
      <c r="A90" s="107"/>
      <c r="B90" s="115"/>
      <c r="C90" s="93"/>
      <c r="D90" s="93"/>
      <c r="E90" s="93"/>
      <c r="F90" s="93"/>
      <c r="G90" s="93"/>
      <c r="H90" s="114" t="s">
        <v>411</v>
      </c>
      <c r="I90" s="117">
        <v>363844</v>
      </c>
      <c r="J90" s="95">
        <f>E11</f>
        <v>211826</v>
      </c>
      <c r="K90" s="95">
        <f t="shared" si="4"/>
        <v>575670</v>
      </c>
      <c r="L90" s="92" t="s">
        <v>412</v>
      </c>
    </row>
    <row r="91" spans="1:12" s="75" customFormat="1" ht="15.75" customHeight="1">
      <c r="A91" s="118" t="s">
        <v>413</v>
      </c>
      <c r="B91" s="119">
        <f>B5+B11+B75</f>
        <v>372465</v>
      </c>
      <c r="C91" s="120">
        <f>C10+C11+C75</f>
        <v>91337</v>
      </c>
      <c r="D91" s="120">
        <f>D10+D11+D75</f>
        <v>120489</v>
      </c>
      <c r="E91" s="120">
        <f t="shared" si="1"/>
        <v>211826</v>
      </c>
      <c r="F91" s="120">
        <f t="shared" si="2"/>
        <v>584291</v>
      </c>
      <c r="G91" s="93"/>
      <c r="H91" s="118" t="s">
        <v>414</v>
      </c>
      <c r="I91" s="120">
        <f>I90+I47</f>
        <v>372465</v>
      </c>
      <c r="J91" s="120">
        <f>J90+J47</f>
        <v>211826</v>
      </c>
      <c r="K91" s="120">
        <f>K90+K47</f>
        <v>584291</v>
      </c>
      <c r="L91" s="115"/>
    </row>
    <row r="92" spans="1:12" ht="44.25" customHeight="1">
      <c r="A92" s="294" t="s">
        <v>415</v>
      </c>
      <c r="B92" s="294"/>
      <c r="C92" s="294"/>
      <c r="D92" s="294"/>
      <c r="E92" s="294"/>
      <c r="F92" s="294"/>
      <c r="G92" s="294"/>
      <c r="H92" s="294"/>
      <c r="I92" s="294"/>
      <c r="J92" s="294"/>
      <c r="K92" s="294"/>
      <c r="L92" s="294"/>
    </row>
    <row r="94" spans="1:12" ht="28.5" customHeight="1"/>
  </sheetData>
  <mergeCells count="18">
    <mergeCell ref="A1:L1"/>
    <mergeCell ref="A3:G3"/>
    <mergeCell ref="H3:L3"/>
    <mergeCell ref="A5:A10"/>
    <mergeCell ref="B5:B10"/>
    <mergeCell ref="C5:C10"/>
    <mergeCell ref="D5:D10"/>
    <mergeCell ref="E5:E10"/>
    <mergeCell ref="F5:F10"/>
    <mergeCell ref="G5:G10"/>
    <mergeCell ref="G75:G89"/>
    <mergeCell ref="A92:L92"/>
    <mergeCell ref="A75:A89"/>
    <mergeCell ref="B75:B89"/>
    <mergeCell ref="C75:C89"/>
    <mergeCell ref="D75:D89"/>
    <mergeCell ref="E75:E89"/>
    <mergeCell ref="F75:F89"/>
  </mergeCells>
  <phoneticPr fontId="2" type="noConversion"/>
  <conditionalFormatting sqref="A13:A51">
    <cfRule type="cellIs" dxfId="0" priority="1" stopIfTrue="1" operator="equal">
      <formula>0</formula>
    </cfRule>
  </conditionalFormatting>
  <printOptions horizontalCentered="1"/>
  <pageMargins left="0.35433070866141703" right="0.35433070866141703" top="0.70866141732283505" bottom="0.39370078740157499" header="0.511811023622047" footer="0.118110236220472"/>
  <pageSetup paperSize="9" orientation="landscape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G21" sqref="G21"/>
    </sheetView>
  </sheetViews>
  <sheetFormatPr defaultColWidth="9" defaultRowHeight="14.25"/>
  <cols>
    <col min="1" max="1" width="29.25" style="149" customWidth="1"/>
    <col min="2" max="2" width="35.75" style="149" customWidth="1"/>
    <col min="3" max="16384" width="9" style="149"/>
  </cols>
  <sheetData>
    <row r="1" spans="1:2" ht="22.5" customHeight="1">
      <c r="A1" s="315" t="s">
        <v>481</v>
      </c>
      <c r="B1" s="315"/>
    </row>
    <row r="2" spans="1:2" ht="22.5" customHeight="1">
      <c r="A2" s="150" t="s">
        <v>1403</v>
      </c>
      <c r="B2" s="151" t="s">
        <v>482</v>
      </c>
    </row>
    <row r="3" spans="1:2" ht="22.5" customHeight="1">
      <c r="A3" s="152" t="s">
        <v>483</v>
      </c>
      <c r="B3" s="152" t="s">
        <v>484</v>
      </c>
    </row>
    <row r="4" spans="1:2" ht="22.5" customHeight="1">
      <c r="A4" s="152">
        <v>324600</v>
      </c>
      <c r="B4" s="152">
        <v>323347</v>
      </c>
    </row>
    <row r="5" spans="1:2">
      <c r="A5" s="153"/>
    </row>
    <row r="6" spans="1:2">
      <c r="A6" s="153"/>
      <c r="B6" s="153"/>
    </row>
    <row r="7" spans="1:2">
      <c r="A7" s="154"/>
    </row>
  </sheetData>
  <mergeCells count="1">
    <mergeCell ref="A1:B1"/>
  </mergeCells>
  <phoneticPr fontId="2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8"/>
  <sheetViews>
    <sheetView showZeros="0" workbookViewId="0">
      <selection activeCell="A8" sqref="A8"/>
    </sheetView>
  </sheetViews>
  <sheetFormatPr defaultColWidth="9" defaultRowHeight="14.25"/>
  <cols>
    <col min="1" max="1" width="29.625" customWidth="1"/>
    <col min="2" max="2" width="8" customWidth="1"/>
    <col min="3" max="3" width="7.375" customWidth="1"/>
    <col min="4" max="5" width="8" customWidth="1"/>
  </cols>
  <sheetData>
    <row r="1" spans="1:5" ht="22.5">
      <c r="A1" s="316" t="s">
        <v>479</v>
      </c>
      <c r="B1" s="316"/>
      <c r="C1" s="316"/>
      <c r="D1" s="316"/>
      <c r="E1" s="316"/>
    </row>
    <row r="2" spans="1:5">
      <c r="A2" s="123" t="s">
        <v>1404</v>
      </c>
      <c r="B2" s="124"/>
      <c r="C2" s="124"/>
      <c r="D2" s="124"/>
      <c r="E2" s="124"/>
    </row>
    <row r="3" spans="1:5" ht="18.75">
      <c r="A3" s="337"/>
      <c r="B3" s="337"/>
      <c r="C3" s="337"/>
      <c r="D3" s="337"/>
      <c r="E3" s="338"/>
    </row>
    <row r="4" spans="1:5">
      <c r="A4" s="125" t="s">
        <v>419</v>
      </c>
      <c r="B4" s="125" t="s">
        <v>285</v>
      </c>
      <c r="C4" s="125" t="s">
        <v>420</v>
      </c>
      <c r="D4" s="125" t="s">
        <v>421</v>
      </c>
      <c r="E4" s="125" t="s">
        <v>70</v>
      </c>
    </row>
    <row r="5" spans="1:5">
      <c r="A5" s="126" t="s">
        <v>422</v>
      </c>
      <c r="B5" s="127"/>
      <c r="C5" s="127"/>
      <c r="D5" s="127"/>
      <c r="E5" s="127">
        <f>SUM(B5:D5)</f>
        <v>0</v>
      </c>
    </row>
    <row r="6" spans="1:5">
      <c r="A6" s="126" t="s">
        <v>424</v>
      </c>
      <c r="B6" s="127"/>
      <c r="C6" s="127"/>
      <c r="D6" s="127"/>
      <c r="E6" s="127">
        <f t="shared" ref="E6:E41" si="0">SUM(B6:D6)</f>
        <v>0</v>
      </c>
    </row>
    <row r="7" spans="1:5">
      <c r="A7" s="126" t="s">
        <v>426</v>
      </c>
      <c r="B7" s="127"/>
      <c r="C7" s="127"/>
      <c r="D7" s="127"/>
      <c r="E7" s="127">
        <f t="shared" si="0"/>
        <v>0</v>
      </c>
    </row>
    <row r="8" spans="1:5">
      <c r="A8" s="133" t="s">
        <v>428</v>
      </c>
      <c r="B8" s="127"/>
      <c r="C8" s="127"/>
      <c r="D8" s="127"/>
      <c r="E8" s="127">
        <f t="shared" si="0"/>
        <v>0</v>
      </c>
    </row>
    <row r="9" spans="1:5">
      <c r="A9" s="133" t="s">
        <v>430</v>
      </c>
      <c r="B9" s="127"/>
      <c r="C9" s="127"/>
      <c r="D9" s="127"/>
      <c r="E9" s="127">
        <f t="shared" si="0"/>
        <v>0</v>
      </c>
    </row>
    <row r="10" spans="1:5">
      <c r="A10" s="126" t="s">
        <v>432</v>
      </c>
      <c r="B10" s="127"/>
      <c r="C10" s="127"/>
      <c r="D10" s="127"/>
      <c r="E10" s="127">
        <f t="shared" si="0"/>
        <v>0</v>
      </c>
    </row>
    <row r="11" spans="1:5">
      <c r="A11" s="126" t="s">
        <v>433</v>
      </c>
      <c r="B11" s="127">
        <v>130000</v>
      </c>
      <c r="C11" s="127"/>
      <c r="D11" s="127"/>
      <c r="E11" s="127">
        <f t="shared" si="0"/>
        <v>130000</v>
      </c>
    </row>
    <row r="12" spans="1:5">
      <c r="A12" s="126" t="s">
        <v>435</v>
      </c>
      <c r="B12" s="127"/>
      <c r="C12" s="127"/>
      <c r="D12" s="127"/>
      <c r="E12" s="127">
        <f t="shared" si="0"/>
        <v>0</v>
      </c>
    </row>
    <row r="13" spans="1:5">
      <c r="A13" s="126" t="s">
        <v>437</v>
      </c>
      <c r="B13" s="127"/>
      <c r="C13" s="127"/>
      <c r="D13" s="127"/>
      <c r="E13" s="127">
        <f t="shared" si="0"/>
        <v>0</v>
      </c>
    </row>
    <row r="14" spans="1:5">
      <c r="A14" s="126" t="s">
        <v>439</v>
      </c>
      <c r="B14" s="127">
        <v>500</v>
      </c>
      <c r="C14" s="127"/>
      <c r="D14" s="127"/>
      <c r="E14" s="127">
        <f t="shared" si="0"/>
        <v>500</v>
      </c>
    </row>
    <row r="15" spans="1:5">
      <c r="A15" s="126" t="s">
        <v>441</v>
      </c>
      <c r="B15" s="127"/>
      <c r="C15" s="127"/>
      <c r="D15" s="127"/>
      <c r="E15" s="127">
        <f t="shared" si="0"/>
        <v>0</v>
      </c>
    </row>
    <row r="16" spans="1:5">
      <c r="A16" s="126" t="s">
        <v>442</v>
      </c>
      <c r="B16" s="127"/>
      <c r="C16" s="127"/>
      <c r="D16" s="127"/>
      <c r="E16" s="127">
        <f t="shared" si="0"/>
        <v>0</v>
      </c>
    </row>
    <row r="17" spans="1:5">
      <c r="A17" s="126" t="s">
        <v>444</v>
      </c>
      <c r="B17" s="127"/>
      <c r="C17" s="127"/>
      <c r="D17" s="127"/>
      <c r="E17" s="127">
        <f t="shared" si="0"/>
        <v>0</v>
      </c>
    </row>
    <row r="18" spans="1:5">
      <c r="A18" s="126" t="s">
        <v>446</v>
      </c>
      <c r="B18" s="127">
        <v>500</v>
      </c>
      <c r="C18" s="127"/>
      <c r="D18" s="127"/>
      <c r="E18" s="127">
        <f t="shared" si="0"/>
        <v>500</v>
      </c>
    </row>
    <row r="19" spans="1:5">
      <c r="A19" s="126" t="s">
        <v>448</v>
      </c>
      <c r="B19" s="127"/>
      <c r="C19" s="127"/>
      <c r="D19" s="127"/>
      <c r="E19" s="127">
        <f t="shared" si="0"/>
        <v>0</v>
      </c>
    </row>
    <row r="20" spans="1:5">
      <c r="A20" s="126" t="s">
        <v>449</v>
      </c>
      <c r="B20" s="127"/>
      <c r="C20" s="127"/>
      <c r="D20" s="127"/>
      <c r="E20" s="127">
        <f t="shared" si="0"/>
        <v>0</v>
      </c>
    </row>
    <row r="21" spans="1:5">
      <c r="A21" s="126"/>
      <c r="B21" s="127"/>
      <c r="C21" s="127"/>
      <c r="D21" s="127"/>
      <c r="E21" s="127">
        <f t="shared" si="0"/>
        <v>0</v>
      </c>
    </row>
    <row r="22" spans="1:5">
      <c r="A22" s="135"/>
      <c r="B22" s="127"/>
      <c r="C22" s="127"/>
      <c r="D22" s="127"/>
      <c r="E22" s="127">
        <f t="shared" si="0"/>
        <v>0</v>
      </c>
    </row>
    <row r="23" spans="1:5">
      <c r="A23" s="135"/>
      <c r="B23" s="127"/>
      <c r="C23" s="127"/>
      <c r="D23" s="127"/>
      <c r="E23" s="127">
        <f t="shared" si="0"/>
        <v>0</v>
      </c>
    </row>
    <row r="24" spans="1:5">
      <c r="A24" s="135"/>
      <c r="B24" s="127"/>
      <c r="C24" s="127"/>
      <c r="D24" s="127"/>
      <c r="E24" s="127">
        <f t="shared" si="0"/>
        <v>0</v>
      </c>
    </row>
    <row r="25" spans="1:5">
      <c r="A25" s="135"/>
      <c r="B25" s="127"/>
      <c r="C25" s="127"/>
      <c r="D25" s="127"/>
      <c r="E25" s="127">
        <f t="shared" si="0"/>
        <v>0</v>
      </c>
    </row>
    <row r="26" spans="1:5">
      <c r="A26" s="135"/>
      <c r="B26" s="127"/>
      <c r="C26" s="127"/>
      <c r="D26" s="127"/>
      <c r="E26" s="127"/>
    </row>
    <row r="27" spans="1:5">
      <c r="A27" s="135"/>
      <c r="B27" s="127"/>
      <c r="C27" s="127"/>
      <c r="D27" s="127"/>
      <c r="E27" s="127">
        <f t="shared" si="0"/>
        <v>0</v>
      </c>
    </row>
    <row r="28" spans="1:5">
      <c r="A28" s="135"/>
      <c r="B28" s="127"/>
      <c r="C28" s="127"/>
      <c r="D28" s="127"/>
      <c r="E28" s="127">
        <f t="shared" si="0"/>
        <v>0</v>
      </c>
    </row>
    <row r="29" spans="1:5">
      <c r="A29" s="137" t="s">
        <v>457</v>
      </c>
      <c r="B29" s="127">
        <f>SUM(B5:B28)</f>
        <v>131000</v>
      </c>
      <c r="C29" s="127"/>
      <c r="D29" s="127"/>
      <c r="E29" s="127">
        <f t="shared" si="0"/>
        <v>131000</v>
      </c>
    </row>
    <row r="30" spans="1:5" s="143" customFormat="1" ht="20.100000000000001" customHeight="1">
      <c r="A30" s="139" t="s">
        <v>459</v>
      </c>
      <c r="B30" s="140">
        <f>B31+B34+B35+B37+B38</f>
        <v>0</v>
      </c>
      <c r="C30" s="140">
        <f t="shared" ref="C30:D30" si="1">C31+C34+C35+C37+C38</f>
        <v>7484</v>
      </c>
      <c r="D30" s="140">
        <f t="shared" si="1"/>
        <v>29219</v>
      </c>
      <c r="E30" s="127">
        <f t="shared" si="0"/>
        <v>36703</v>
      </c>
    </row>
    <row r="31" spans="1:5" s="143" customFormat="1" ht="20.100000000000001" customHeight="1">
      <c r="A31" s="144" t="s">
        <v>461</v>
      </c>
      <c r="B31" s="140">
        <f>B32+B33</f>
        <v>0</v>
      </c>
      <c r="C31" s="140">
        <f t="shared" ref="C31:D31" si="2">C32+C33</f>
        <v>7484</v>
      </c>
      <c r="D31" s="140">
        <f t="shared" si="2"/>
        <v>0</v>
      </c>
      <c r="E31" s="127">
        <f t="shared" si="0"/>
        <v>7484</v>
      </c>
    </row>
    <row r="32" spans="1:5" s="143" customFormat="1" ht="20.100000000000001" customHeight="1">
      <c r="A32" s="144" t="s">
        <v>463</v>
      </c>
      <c r="B32" s="140"/>
      <c r="C32" s="140">
        <v>7484</v>
      </c>
      <c r="D32" s="140"/>
      <c r="E32" s="127">
        <f t="shared" si="0"/>
        <v>7484</v>
      </c>
    </row>
    <row r="33" spans="1:5" s="143" customFormat="1" ht="20.100000000000001" customHeight="1">
      <c r="A33" s="144" t="s">
        <v>465</v>
      </c>
      <c r="B33" s="140"/>
      <c r="C33" s="140"/>
      <c r="D33" s="140"/>
      <c r="E33" s="127">
        <f t="shared" si="0"/>
        <v>0</v>
      </c>
    </row>
    <row r="34" spans="1:5" s="143" customFormat="1" ht="20.100000000000001" customHeight="1">
      <c r="A34" s="144" t="s">
        <v>467</v>
      </c>
      <c r="B34" s="140"/>
      <c r="C34" s="140"/>
      <c r="D34" s="140">
        <v>29219</v>
      </c>
      <c r="E34" s="127">
        <f t="shared" si="0"/>
        <v>29219</v>
      </c>
    </row>
    <row r="35" spans="1:5" s="143" customFormat="1" ht="20.100000000000001" customHeight="1">
      <c r="A35" s="144" t="s">
        <v>469</v>
      </c>
      <c r="B35" s="140"/>
      <c r="C35" s="140"/>
      <c r="D35" s="140"/>
      <c r="E35" s="127">
        <f t="shared" si="0"/>
        <v>0</v>
      </c>
    </row>
    <row r="36" spans="1:5" s="143" customFormat="1" ht="20.100000000000001" customHeight="1">
      <c r="A36" s="145" t="s">
        <v>471</v>
      </c>
      <c r="B36" s="140"/>
      <c r="C36" s="140"/>
      <c r="D36" s="140"/>
      <c r="E36" s="127">
        <f t="shared" si="0"/>
        <v>0</v>
      </c>
    </row>
    <row r="37" spans="1:5" s="143" customFormat="1" ht="20.100000000000001" customHeight="1">
      <c r="A37" s="147" t="s">
        <v>473</v>
      </c>
      <c r="B37" s="140"/>
      <c r="C37" s="140"/>
      <c r="D37" s="140"/>
      <c r="E37" s="127">
        <f t="shared" si="0"/>
        <v>0</v>
      </c>
    </row>
    <row r="38" spans="1:5" s="143" customFormat="1" ht="20.100000000000001" customHeight="1">
      <c r="A38" s="147" t="s">
        <v>475</v>
      </c>
      <c r="B38" s="140"/>
      <c r="C38" s="140"/>
      <c r="D38" s="140"/>
      <c r="E38" s="127">
        <f t="shared" si="0"/>
        <v>0</v>
      </c>
    </row>
    <row r="39" spans="1:5">
      <c r="A39" s="135"/>
      <c r="B39" s="127"/>
      <c r="C39" s="127"/>
      <c r="D39" s="127"/>
      <c r="E39" s="127">
        <f t="shared" si="0"/>
        <v>0</v>
      </c>
    </row>
    <row r="40" spans="1:5">
      <c r="A40" s="135"/>
      <c r="B40" s="127"/>
      <c r="C40" s="127"/>
      <c r="D40" s="127"/>
      <c r="E40" s="127">
        <f t="shared" si="0"/>
        <v>0</v>
      </c>
    </row>
    <row r="41" spans="1:5">
      <c r="A41" s="129" t="s">
        <v>476</v>
      </c>
      <c r="B41" s="136">
        <f>SUM(B5:B28)+B30</f>
        <v>131000</v>
      </c>
      <c r="C41" s="136">
        <f t="shared" ref="C41:D41" si="3">SUM(C5:C28)+C30</f>
        <v>7484</v>
      </c>
      <c r="D41" s="136">
        <f t="shared" si="3"/>
        <v>29219</v>
      </c>
      <c r="E41" s="127">
        <f t="shared" si="0"/>
        <v>167703</v>
      </c>
    </row>
    <row r="42" spans="1:5">
      <c r="A42" s="124"/>
      <c r="B42" s="124"/>
      <c r="C42" s="124"/>
      <c r="D42" s="124"/>
      <c r="E42" s="124"/>
    </row>
    <row r="43" spans="1:5">
      <c r="A43" s="124"/>
      <c r="B43" s="124"/>
      <c r="C43" s="124"/>
      <c r="D43" s="124"/>
      <c r="E43" s="124"/>
    </row>
    <row r="44" spans="1:5">
      <c r="A44" s="124"/>
      <c r="B44" s="124"/>
      <c r="C44" s="124"/>
      <c r="D44" s="124"/>
      <c r="E44" s="124"/>
    </row>
    <row r="45" spans="1:5">
      <c r="A45" s="124"/>
      <c r="B45" s="124"/>
      <c r="C45" s="124"/>
      <c r="D45" s="124"/>
      <c r="E45" s="124"/>
    </row>
    <row r="46" spans="1:5">
      <c r="A46" s="124"/>
      <c r="B46" s="124"/>
      <c r="C46" s="124"/>
      <c r="D46" s="124"/>
      <c r="E46" s="124"/>
    </row>
    <row r="47" spans="1:5">
      <c r="A47" s="124"/>
      <c r="B47" s="124"/>
      <c r="C47" s="124"/>
      <c r="D47" s="124"/>
      <c r="E47" s="124"/>
    </row>
    <row r="48" spans="1:5">
      <c r="A48" s="124"/>
      <c r="B48" s="124"/>
      <c r="C48" s="124"/>
      <c r="D48" s="124"/>
      <c r="E48" s="124"/>
    </row>
  </sheetData>
  <mergeCells count="2">
    <mergeCell ref="A1:E1"/>
    <mergeCell ref="A3:E3"/>
  </mergeCells>
  <phoneticPr fontId="2" type="noConversion"/>
  <pageMargins left="0.31496062992126" right="0.31496062992126" top="0.74803149606299202" bottom="0.74803149606299202" header="0.31496062992126" footer="0.31496062992126"/>
  <pageSetup paperSize="9" orientation="landscape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54"/>
  <sheetViews>
    <sheetView showZeros="0" workbookViewId="0">
      <selection activeCell="H30" sqref="H30"/>
    </sheetView>
  </sheetViews>
  <sheetFormatPr defaultColWidth="9" defaultRowHeight="14.25"/>
  <cols>
    <col min="2" max="2" width="37.75" customWidth="1"/>
    <col min="3" max="3" width="8.625" customWidth="1"/>
    <col min="4" max="6" width="8" customWidth="1"/>
  </cols>
  <sheetData>
    <row r="1" spans="1:6" ht="22.5">
      <c r="B1" s="316" t="s">
        <v>478</v>
      </c>
      <c r="C1" s="316"/>
      <c r="D1" s="316"/>
      <c r="E1" s="316"/>
      <c r="F1" s="316"/>
    </row>
    <row r="2" spans="1:6">
      <c r="B2" s="339" t="s">
        <v>1405</v>
      </c>
      <c r="C2" s="339"/>
      <c r="D2" s="339"/>
      <c r="E2" s="339"/>
      <c r="F2" s="339" t="s">
        <v>9</v>
      </c>
    </row>
    <row r="3" spans="1:6" ht="18.75">
      <c r="A3" s="340" t="s">
        <v>418</v>
      </c>
      <c r="B3" s="340"/>
      <c r="C3" s="340"/>
      <c r="D3" s="340"/>
      <c r="E3" s="340"/>
      <c r="F3" s="340"/>
    </row>
    <row r="4" spans="1:6">
      <c r="A4" s="130" t="s">
        <v>1424</v>
      </c>
      <c r="B4" s="125" t="s">
        <v>419</v>
      </c>
      <c r="C4" s="125" t="s">
        <v>285</v>
      </c>
      <c r="D4" s="125" t="s">
        <v>420</v>
      </c>
      <c r="E4" s="125" t="s">
        <v>421</v>
      </c>
      <c r="F4" s="125" t="s">
        <v>70</v>
      </c>
    </row>
    <row r="5" spans="1:6">
      <c r="A5" s="130">
        <v>207</v>
      </c>
      <c r="B5" s="128" t="s">
        <v>423</v>
      </c>
      <c r="C5" s="129"/>
      <c r="D5" s="130">
        <f>D6+D8</f>
        <v>7</v>
      </c>
      <c r="E5" s="130">
        <f>E6+E8</f>
        <v>9</v>
      </c>
      <c r="F5" s="130">
        <f>SUM(C5:E5)</f>
        <v>16</v>
      </c>
    </row>
    <row r="6" spans="1:6">
      <c r="A6" s="130">
        <v>20701</v>
      </c>
      <c r="B6" s="131" t="s">
        <v>425</v>
      </c>
      <c r="C6" s="127"/>
      <c r="D6" s="130">
        <v>7</v>
      </c>
      <c r="E6" s="130">
        <v>8</v>
      </c>
      <c r="F6" s="130">
        <f t="shared" ref="F6:F36" si="0">SUM(C6:E6)</f>
        <v>15</v>
      </c>
    </row>
    <row r="7" spans="1:6">
      <c r="A7" s="130">
        <v>2070799</v>
      </c>
      <c r="B7" s="131" t="s">
        <v>1425</v>
      </c>
      <c r="C7" s="127"/>
      <c r="D7" s="130">
        <v>7</v>
      </c>
      <c r="E7" s="130">
        <v>8</v>
      </c>
      <c r="F7" s="130">
        <v>15</v>
      </c>
    </row>
    <row r="8" spans="1:6">
      <c r="A8" s="130">
        <v>20709</v>
      </c>
      <c r="B8" s="132" t="s">
        <v>427</v>
      </c>
      <c r="C8" s="130"/>
      <c r="D8" s="130"/>
      <c r="E8" s="130">
        <v>1</v>
      </c>
      <c r="F8" s="130">
        <f t="shared" si="0"/>
        <v>1</v>
      </c>
    </row>
    <row r="9" spans="1:6">
      <c r="A9" s="130">
        <v>2070999</v>
      </c>
      <c r="B9" s="341" t="s">
        <v>1426</v>
      </c>
      <c r="C9" s="130"/>
      <c r="D9" s="130"/>
      <c r="E9" s="130">
        <v>1</v>
      </c>
      <c r="F9" s="130">
        <v>1</v>
      </c>
    </row>
    <row r="10" spans="1:6">
      <c r="A10" s="130">
        <v>208</v>
      </c>
      <c r="B10" s="128" t="s">
        <v>429</v>
      </c>
      <c r="C10" s="127"/>
      <c r="D10" s="130">
        <v>6688</v>
      </c>
      <c r="E10" s="130">
        <v>6760</v>
      </c>
      <c r="F10" s="130">
        <f t="shared" si="0"/>
        <v>13448</v>
      </c>
    </row>
    <row r="11" spans="1:6">
      <c r="A11" s="130">
        <v>20822</v>
      </c>
      <c r="B11" s="131" t="s">
        <v>431</v>
      </c>
      <c r="C11" s="127"/>
      <c r="D11" s="130">
        <v>6688</v>
      </c>
      <c r="E11" s="130">
        <v>6760</v>
      </c>
      <c r="F11" s="130">
        <f t="shared" si="0"/>
        <v>13448</v>
      </c>
    </row>
    <row r="12" spans="1:6">
      <c r="A12" s="130">
        <v>2082299</v>
      </c>
      <c r="B12" s="131" t="s">
        <v>1427</v>
      </c>
      <c r="C12" s="127"/>
      <c r="D12" s="130">
        <v>6688</v>
      </c>
      <c r="E12" s="130">
        <v>6760</v>
      </c>
      <c r="F12" s="130">
        <f t="shared" si="0"/>
        <v>13448</v>
      </c>
    </row>
    <row r="13" spans="1:6">
      <c r="A13" s="130">
        <v>211</v>
      </c>
      <c r="B13" s="128" t="s">
        <v>434</v>
      </c>
      <c r="C13" s="127"/>
      <c r="D13" s="130"/>
      <c r="E13" s="130"/>
      <c r="F13" s="130">
        <f t="shared" si="0"/>
        <v>0</v>
      </c>
    </row>
    <row r="14" spans="1:6">
      <c r="A14" s="130">
        <v>212</v>
      </c>
      <c r="B14" s="128" t="s">
        <v>436</v>
      </c>
      <c r="C14" s="127">
        <f>SUM(C15:C22)/2</f>
        <v>44100</v>
      </c>
      <c r="D14" s="127">
        <f t="shared" ref="D14:E14" si="1">SUM(D15:D22)/2</f>
        <v>0</v>
      </c>
      <c r="E14" s="127">
        <f t="shared" si="1"/>
        <v>8909</v>
      </c>
      <c r="F14" s="130">
        <f t="shared" si="0"/>
        <v>53009</v>
      </c>
    </row>
    <row r="15" spans="1:6">
      <c r="A15" s="130">
        <v>21208</v>
      </c>
      <c r="B15" s="128" t="s">
        <v>438</v>
      </c>
      <c r="C15" s="127">
        <v>43100</v>
      </c>
      <c r="D15" s="130"/>
      <c r="E15" s="130">
        <v>6468</v>
      </c>
      <c r="F15" s="130">
        <f t="shared" si="0"/>
        <v>49568</v>
      </c>
    </row>
    <row r="16" spans="1:6">
      <c r="A16" s="130">
        <v>2120899</v>
      </c>
      <c r="B16" s="128" t="s">
        <v>1428</v>
      </c>
      <c r="C16" s="127">
        <v>43100</v>
      </c>
      <c r="D16" s="130"/>
      <c r="E16" s="130">
        <v>6468</v>
      </c>
      <c r="F16" s="130">
        <f t="shared" si="0"/>
        <v>49568</v>
      </c>
    </row>
    <row r="17" spans="1:6">
      <c r="A17" s="130">
        <v>21210</v>
      </c>
      <c r="B17" s="128" t="s">
        <v>440</v>
      </c>
      <c r="C17" s="127"/>
      <c r="D17" s="130"/>
      <c r="E17" s="130">
        <v>55</v>
      </c>
      <c r="F17" s="130">
        <f t="shared" si="0"/>
        <v>55</v>
      </c>
    </row>
    <row r="18" spans="1:6">
      <c r="A18" s="130">
        <v>2121099</v>
      </c>
      <c r="B18" s="128" t="s">
        <v>1429</v>
      </c>
      <c r="C18" s="127"/>
      <c r="D18" s="130"/>
      <c r="E18" s="130">
        <v>55</v>
      </c>
      <c r="F18" s="130">
        <v>55</v>
      </c>
    </row>
    <row r="19" spans="1:6">
      <c r="A19" s="130">
        <v>21213</v>
      </c>
      <c r="B19" s="128" t="s">
        <v>443</v>
      </c>
      <c r="C19" s="127">
        <v>500</v>
      </c>
      <c r="D19" s="130"/>
      <c r="E19" s="130">
        <v>1413</v>
      </c>
      <c r="F19" s="130">
        <f t="shared" si="0"/>
        <v>1913</v>
      </c>
    </row>
    <row r="20" spans="1:6">
      <c r="A20" s="130">
        <v>2121399</v>
      </c>
      <c r="B20" s="128" t="s">
        <v>1430</v>
      </c>
      <c r="C20" s="127">
        <v>500</v>
      </c>
      <c r="D20" s="130"/>
      <c r="E20" s="130">
        <v>1413</v>
      </c>
      <c r="F20" s="130">
        <f t="shared" si="0"/>
        <v>1913</v>
      </c>
    </row>
    <row r="21" spans="1:6">
      <c r="A21" s="130">
        <v>21214</v>
      </c>
      <c r="B21" s="128" t="s">
        <v>445</v>
      </c>
      <c r="C21" s="127">
        <v>500</v>
      </c>
      <c r="D21" s="130"/>
      <c r="E21" s="130">
        <v>973</v>
      </c>
      <c r="F21" s="130">
        <f t="shared" si="0"/>
        <v>1473</v>
      </c>
    </row>
    <row r="22" spans="1:6">
      <c r="A22" s="130">
        <v>2121499</v>
      </c>
      <c r="B22" s="128" t="s">
        <v>1431</v>
      </c>
      <c r="C22" s="127">
        <v>500</v>
      </c>
      <c r="D22" s="130"/>
      <c r="E22" s="130">
        <v>973</v>
      </c>
      <c r="F22" s="130">
        <f t="shared" si="0"/>
        <v>1473</v>
      </c>
    </row>
    <row r="23" spans="1:6">
      <c r="A23" s="130">
        <v>213</v>
      </c>
      <c r="B23" s="128" t="s">
        <v>447</v>
      </c>
      <c r="C23" s="127"/>
      <c r="D23" s="130"/>
      <c r="E23" s="130"/>
      <c r="F23" s="130">
        <f t="shared" si="0"/>
        <v>0</v>
      </c>
    </row>
    <row r="24" spans="1:6">
      <c r="A24" s="130">
        <v>214</v>
      </c>
      <c r="B24" s="131" t="s">
        <v>450</v>
      </c>
      <c r="C24" s="127"/>
      <c r="D24" s="130"/>
      <c r="E24" s="130"/>
      <c r="F24" s="130">
        <f t="shared" si="0"/>
        <v>0</v>
      </c>
    </row>
    <row r="25" spans="1:6">
      <c r="A25" s="130">
        <v>215</v>
      </c>
      <c r="B25" s="131" t="s">
        <v>451</v>
      </c>
      <c r="C25" s="127"/>
      <c r="D25" s="130"/>
      <c r="E25" s="130"/>
      <c r="F25" s="130">
        <f t="shared" si="0"/>
        <v>0</v>
      </c>
    </row>
    <row r="26" spans="1:6">
      <c r="A26" s="130">
        <v>217</v>
      </c>
      <c r="B26" s="131" t="s">
        <v>452</v>
      </c>
      <c r="C26" s="127"/>
      <c r="D26" s="130"/>
      <c r="E26" s="130"/>
      <c r="F26" s="130">
        <f t="shared" si="0"/>
        <v>0</v>
      </c>
    </row>
    <row r="27" spans="1:6">
      <c r="A27" s="130">
        <v>229</v>
      </c>
      <c r="B27" s="131" t="s">
        <v>453</v>
      </c>
      <c r="C27" s="136"/>
      <c r="D27" s="130">
        <v>789</v>
      </c>
      <c r="E27" s="130">
        <f>1370+12171</f>
        <v>13541</v>
      </c>
      <c r="F27" s="130">
        <f t="shared" si="0"/>
        <v>14330</v>
      </c>
    </row>
    <row r="28" spans="1:6">
      <c r="A28" s="130">
        <v>22960</v>
      </c>
      <c r="B28" s="131" t="s">
        <v>1432</v>
      </c>
      <c r="C28" s="136"/>
      <c r="D28" s="130">
        <v>789</v>
      </c>
      <c r="E28" s="130">
        <f t="shared" ref="E28:E29" si="2">1370+12171</f>
        <v>13541</v>
      </c>
      <c r="F28" s="130">
        <f t="shared" si="0"/>
        <v>14330</v>
      </c>
    </row>
    <row r="29" spans="1:6">
      <c r="A29" s="130">
        <v>2296099</v>
      </c>
      <c r="B29" s="131" t="s">
        <v>1433</v>
      </c>
      <c r="C29" s="136"/>
      <c r="D29" s="130">
        <v>789</v>
      </c>
      <c r="E29" s="130">
        <f t="shared" si="2"/>
        <v>13541</v>
      </c>
      <c r="F29" s="130">
        <f t="shared" si="0"/>
        <v>14330</v>
      </c>
    </row>
    <row r="30" spans="1:6">
      <c r="A30" s="130">
        <v>234</v>
      </c>
      <c r="B30" s="131" t="s">
        <v>454</v>
      </c>
      <c r="C30" s="136"/>
      <c r="D30" s="130"/>
      <c r="E30" s="130"/>
      <c r="F30" s="130">
        <f t="shared" si="0"/>
        <v>0</v>
      </c>
    </row>
    <row r="31" spans="1:6">
      <c r="A31" s="130">
        <v>232</v>
      </c>
      <c r="B31" s="134" t="s">
        <v>455</v>
      </c>
      <c r="C31" s="136">
        <v>7900</v>
      </c>
      <c r="D31" s="130"/>
      <c r="E31" s="130"/>
      <c r="F31" s="130">
        <f t="shared" si="0"/>
        <v>7900</v>
      </c>
    </row>
    <row r="32" spans="1:6">
      <c r="A32" s="130">
        <v>23204</v>
      </c>
      <c r="B32" s="134" t="s">
        <v>1434</v>
      </c>
      <c r="C32" s="136">
        <v>7900</v>
      </c>
      <c r="D32" s="130"/>
      <c r="E32" s="130"/>
      <c r="F32" s="130">
        <f t="shared" si="0"/>
        <v>7900</v>
      </c>
    </row>
    <row r="33" spans="1:6">
      <c r="A33" s="130">
        <v>2320498</v>
      </c>
      <c r="B33" s="134" t="s">
        <v>1437</v>
      </c>
      <c r="C33" s="136">
        <v>7900</v>
      </c>
      <c r="D33" s="130"/>
      <c r="E33" s="130"/>
      <c r="F33" s="130">
        <f t="shared" si="0"/>
        <v>7900</v>
      </c>
    </row>
    <row r="34" spans="1:6">
      <c r="A34" s="130">
        <v>233</v>
      </c>
      <c r="B34" s="131" t="s">
        <v>456</v>
      </c>
      <c r="C34" s="136"/>
      <c r="D34" s="130"/>
      <c r="E34" s="130"/>
      <c r="F34" s="130">
        <f t="shared" si="0"/>
        <v>0</v>
      </c>
    </row>
    <row r="35" spans="1:6">
      <c r="A35" s="130"/>
      <c r="B35" s="138" t="s">
        <v>458</v>
      </c>
      <c r="C35" s="130">
        <f>C5+C10+C13+C14+C23+C24+C25+C26+C27+C31+C34</f>
        <v>52000</v>
      </c>
      <c r="D35" s="130">
        <f>D5+D10+D13+D14+D23+D24+D25+D26+D27+D31+D34</f>
        <v>7484</v>
      </c>
      <c r="E35" s="130">
        <f>E5+E10+E13+E14+E23+E24+E25+E26+E27+E31+E34+E30</f>
        <v>29219</v>
      </c>
      <c r="F35" s="130">
        <f t="shared" si="0"/>
        <v>88703</v>
      </c>
    </row>
    <row r="36" spans="1:6" s="143" customFormat="1" ht="20.100000000000001" customHeight="1">
      <c r="A36" s="142"/>
      <c r="B36" s="141" t="s">
        <v>460</v>
      </c>
      <c r="C36" s="140">
        <f>C37+C40+C41+C42+C43</f>
        <v>79000</v>
      </c>
      <c r="D36" s="142"/>
      <c r="E36" s="142"/>
      <c r="F36" s="142">
        <f t="shared" si="0"/>
        <v>79000</v>
      </c>
    </row>
    <row r="37" spans="1:6" s="143" customFormat="1" ht="20.100000000000001" customHeight="1">
      <c r="A37" s="142"/>
      <c r="B37" s="140" t="s">
        <v>462</v>
      </c>
      <c r="C37" s="140"/>
      <c r="D37" s="142"/>
      <c r="E37" s="142"/>
      <c r="F37" s="142">
        <f t="shared" ref="F37:F47" si="3">SUM(C37:E37)</f>
        <v>0</v>
      </c>
    </row>
    <row r="38" spans="1:6" s="143" customFormat="1" ht="20.100000000000001" customHeight="1">
      <c r="A38" s="142"/>
      <c r="B38" s="140" t="s">
        <v>464</v>
      </c>
      <c r="C38" s="140"/>
      <c r="D38" s="142"/>
      <c r="E38" s="142"/>
      <c r="F38" s="142">
        <f t="shared" si="3"/>
        <v>0</v>
      </c>
    </row>
    <row r="39" spans="1:6" s="143" customFormat="1" ht="20.100000000000001" customHeight="1">
      <c r="A39" s="142"/>
      <c r="B39" s="140" t="s">
        <v>466</v>
      </c>
      <c r="C39" s="140"/>
      <c r="D39" s="142"/>
      <c r="E39" s="142"/>
      <c r="F39" s="142">
        <f t="shared" si="3"/>
        <v>0</v>
      </c>
    </row>
    <row r="40" spans="1:6" s="143" customFormat="1" ht="20.100000000000001" customHeight="1">
      <c r="A40" s="142"/>
      <c r="B40" s="140" t="s">
        <v>468</v>
      </c>
      <c r="C40" s="140">
        <v>70000</v>
      </c>
      <c r="D40" s="142"/>
      <c r="E40" s="142"/>
      <c r="F40" s="142">
        <f t="shared" si="3"/>
        <v>70000</v>
      </c>
    </row>
    <row r="41" spans="1:6" s="143" customFormat="1" ht="20.100000000000001" customHeight="1">
      <c r="A41" s="142"/>
      <c r="B41" s="140" t="s">
        <v>470</v>
      </c>
      <c r="C41" s="140"/>
      <c r="D41" s="142"/>
      <c r="E41" s="142"/>
      <c r="F41" s="142">
        <f t="shared" si="3"/>
        <v>0</v>
      </c>
    </row>
    <row r="42" spans="1:6" s="143" customFormat="1" ht="20.100000000000001" customHeight="1">
      <c r="A42" s="142"/>
      <c r="B42" s="146" t="s">
        <v>472</v>
      </c>
      <c r="C42" s="140">
        <v>9000</v>
      </c>
      <c r="D42" s="142"/>
      <c r="E42" s="142"/>
      <c r="F42" s="142">
        <f t="shared" si="3"/>
        <v>9000</v>
      </c>
    </row>
    <row r="43" spans="1:6" s="143" customFormat="1" ht="20.100000000000001" customHeight="1">
      <c r="A43" s="142"/>
      <c r="B43" s="146" t="s">
        <v>474</v>
      </c>
      <c r="C43" s="140"/>
      <c r="D43" s="142"/>
      <c r="E43" s="142"/>
      <c r="F43" s="142">
        <f t="shared" si="3"/>
        <v>0</v>
      </c>
    </row>
    <row r="44" spans="1:6" s="143" customFormat="1" ht="20.100000000000001" customHeight="1">
      <c r="A44" s="142"/>
      <c r="B44" s="140">
        <f>[3]表九!B184</f>
        <v>0</v>
      </c>
      <c r="C44" s="140"/>
      <c r="D44" s="142"/>
      <c r="E44" s="142"/>
      <c r="F44" s="142">
        <f t="shared" si="3"/>
        <v>0</v>
      </c>
    </row>
    <row r="45" spans="1:6">
      <c r="A45" s="130"/>
      <c r="B45" s="148"/>
      <c r="C45" s="136"/>
      <c r="D45" s="130"/>
      <c r="E45" s="130"/>
      <c r="F45" s="142">
        <f t="shared" si="3"/>
        <v>0</v>
      </c>
    </row>
    <row r="46" spans="1:6">
      <c r="A46" s="130"/>
      <c r="B46" s="148"/>
      <c r="C46" s="136"/>
      <c r="D46" s="130"/>
      <c r="E46" s="130"/>
      <c r="F46" s="142">
        <f t="shared" si="3"/>
        <v>0</v>
      </c>
    </row>
    <row r="47" spans="1:6">
      <c r="A47" s="130"/>
      <c r="B47" s="129" t="s">
        <v>477</v>
      </c>
      <c r="C47" s="136">
        <f>C35+C36</f>
        <v>131000</v>
      </c>
      <c r="D47" s="136">
        <f t="shared" ref="D47:E47" si="4">D35+D36</f>
        <v>7484</v>
      </c>
      <c r="E47" s="136">
        <f t="shared" si="4"/>
        <v>29219</v>
      </c>
      <c r="F47" s="142">
        <f t="shared" si="3"/>
        <v>167703</v>
      </c>
    </row>
    <row r="48" spans="1:6">
      <c r="B48" s="124"/>
      <c r="C48" s="124"/>
    </row>
    <row r="49" spans="2:3">
      <c r="B49" s="124"/>
      <c r="C49" s="124"/>
    </row>
    <row r="50" spans="2:3">
      <c r="B50" s="124"/>
      <c r="C50" s="124"/>
    </row>
    <row r="51" spans="2:3">
      <c r="B51" s="124"/>
      <c r="C51" s="124"/>
    </row>
    <row r="52" spans="2:3">
      <c r="B52" s="124"/>
      <c r="C52" s="124"/>
    </row>
    <row r="53" spans="2:3">
      <c r="B53" s="124"/>
      <c r="C53" s="124"/>
    </row>
    <row r="54" spans="2:3">
      <c r="B54" s="124"/>
      <c r="C54" s="124"/>
    </row>
  </sheetData>
  <mergeCells count="2">
    <mergeCell ref="B1:F1"/>
    <mergeCell ref="A3:F3"/>
  </mergeCells>
  <phoneticPr fontId="2" type="noConversion"/>
  <pageMargins left="0.31496062992126" right="0.31496062992126" top="0.74803149606299202" bottom="0.74803149606299202" header="0.31496062992126" footer="0.31496062992126"/>
  <pageSetup paperSize="9" orientation="landscape" useFirstPageNumber="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11</vt:i4>
      </vt:variant>
    </vt:vector>
  </HeadingPairs>
  <TitlesOfParts>
    <vt:vector size="33" baseType="lpstr">
      <vt:lpstr>目录</vt:lpstr>
      <vt:lpstr>一般公共预算收入表（表一）</vt:lpstr>
      <vt:lpstr>一般公共预算支出表（功能科目分类）（表二）</vt:lpstr>
      <vt:lpstr>一般公共预算本级支出表（经济分类表-明细）（表三）</vt:lpstr>
      <vt:lpstr>一般公共预算本级基本支出表（经济分类表-明细）（表四） </vt:lpstr>
      <vt:lpstr>一般公共预算税收返还和转移支付表（表五）</vt:lpstr>
      <vt:lpstr>政府一般债务限额和余额表（表六）</vt:lpstr>
      <vt:lpstr>政府性基金收入表（表七）</vt:lpstr>
      <vt:lpstr>政府性基金支出表（表八）</vt:lpstr>
      <vt:lpstr>本级政府性基金支出表（表九） (3)</vt:lpstr>
      <vt:lpstr>政府性基金转移支付表 (表十)</vt:lpstr>
      <vt:lpstr>专项债务限额和余额表 （表十一）</vt:lpstr>
      <vt:lpstr>国有资本经营预算收入表（表十二）</vt:lpstr>
      <vt:lpstr>国有资本经营预算支出表（表十三)</vt:lpstr>
      <vt:lpstr>本级国有资本经营支出表（表十四） </vt:lpstr>
      <vt:lpstr>国有资本经营预算转移支付表（表十五）</vt:lpstr>
      <vt:lpstr>社会保险基金收入表（表十六）</vt:lpstr>
      <vt:lpstr>社会保险基金支出表（表十七）</vt:lpstr>
      <vt:lpstr>三公（表十八）</vt:lpstr>
      <vt:lpstr>政府债券本还付息预算表（表十九）</vt:lpstr>
      <vt:lpstr>政府债券使用情况表（表二十）</vt:lpstr>
      <vt:lpstr>一般公共预算支出表（功能科目分类）（表二十一）</vt:lpstr>
      <vt:lpstr>'本级国有资本经营支出表（表十四） '!Print_Area</vt:lpstr>
      <vt:lpstr>'国有资本经营预算收入表（表十二）'!Print_Area</vt:lpstr>
      <vt:lpstr>'国有资本经营预算支出表（表十三)'!Print_Area</vt:lpstr>
      <vt:lpstr>'一般公共预算本级支出表（经济分类表-明细）（表三）'!Print_Area</vt:lpstr>
      <vt:lpstr>'一般公共预算收入表（表一）'!Print_Area</vt:lpstr>
      <vt:lpstr>'本级政府性基金支出表（表九） (3)'!Print_Titles</vt:lpstr>
      <vt:lpstr>'一般公共预算本级支出表（经济分类表-明细）（表三）'!Print_Titles</vt:lpstr>
      <vt:lpstr>'一般公共预算税收返还和转移支付表（表五）'!Print_Titles</vt:lpstr>
      <vt:lpstr>'政府性基金收入表（表七）'!Print_Titles</vt:lpstr>
      <vt:lpstr>'政府性基金支出表（表八）'!Print_Titles</vt:lpstr>
      <vt:lpstr>'政府性基金转移支付表 (表十)'!Print_Titles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2024-10-30T11:53:51Z</cp:lastPrinted>
  <dcterms:created xsi:type="dcterms:W3CDTF">2023-03-22T02:03:23Z</dcterms:created>
  <dcterms:modified xsi:type="dcterms:W3CDTF">2024-10-31T06:25:39Z</dcterms:modified>
</cp:coreProperties>
</file>