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090" tabRatio="802" firstSheet="7" activeTab="14"/>
  </bookViews>
  <sheets>
    <sheet name="目录" sheetId="125" r:id="rId1"/>
    <sheet name="收入表（表一）" sheetId="63" r:id="rId2"/>
    <sheet name="支出表（经济分类表-明细）（表二）" sheetId="129" r:id="rId3"/>
    <sheet name="一般公共预算支出表（功能分类）（表三）" sheetId="120" r:id="rId4"/>
    <sheet name="一般公共预算本级支出表(表四）" sheetId="97" r:id="rId5"/>
    <sheet name="一般公共预算本级基本支出表（表五）" sheetId="128" r:id="rId6"/>
    <sheet name="税收返还和转移支付分项目表（表六）" sheetId="90" r:id="rId7"/>
    <sheet name="税收返还和转移支付分地区表（表六）" sheetId="139" r:id="rId8"/>
    <sheet name="一般债务限额和余额表（表八）" sheetId="127" r:id="rId9"/>
    <sheet name="专项债务限额和余额表 （表九）" sheetId="126" r:id="rId10"/>
    <sheet name="政府性基金收入预算表（表十）" sheetId="132" r:id="rId11"/>
    <sheet name="政府性基金支出预算表（表十一）" sheetId="133" r:id="rId12"/>
    <sheet name="政府性基金本级支出预算表（（表十二）)" sheetId="134" r:id="rId13"/>
    <sheet name="政府性基金分项目表（表十三）" sheetId="135" r:id="rId14"/>
    <sheet name="政府性基金分地区表（表十四）" sheetId="136" r:id="rId15"/>
    <sheet name="社会保险基金收入预算表（（表十五））" sheetId="74" r:id="rId16"/>
    <sheet name="社会保险基金支出预算表（表十六）" sheetId="137" r:id="rId17"/>
    <sheet name="国有资本经营收入表（表十七）" sheetId="71" r:id="rId18"/>
    <sheet name="国有资本经营支出表（表十八）" sheetId="138" r:id="rId19"/>
    <sheet name="本级国有资本经营支出表（表十九） " sheetId="141" r:id="rId20"/>
    <sheet name="对下安排转移支付的应当公开国有资本经营预算转移支付表（表二十）" sheetId="140" r:id="rId21"/>
    <sheet name="三公（表二十一）" sheetId="131" r:id="rId22"/>
    <sheet name="新增债券使用安排表（表二十二）" sheetId="142" r:id="rId23"/>
    <sheet name="专项债券使用安排表（表二十三）" sheetId="143" r:id="rId24"/>
    <sheet name="Sheet1" sheetId="144" r:id="rId25"/>
  </sheets>
  <externalReferences>
    <externalReference r:id="rId26"/>
    <externalReference r:id="rId27"/>
    <externalReference r:id="rId28"/>
  </externalReferences>
  <definedNames>
    <definedName name="_xlnm._FilterDatabase" localSheetId="5" hidden="1">'一般公共预算本级基本支出表（表五）'!$A$6:$BI$163</definedName>
    <definedName name="_xlnm._FilterDatabase" localSheetId="4" hidden="1">'一般公共预算本级支出表(表四）'!$A$6:$BI$163</definedName>
    <definedName name="_xlnm._FilterDatabase" localSheetId="2" hidden="1">'支出表（经济分类表-明细）（表二）'!$A$6:$BF$161</definedName>
    <definedName name="_xlnm._FilterDatabase" localSheetId="23" hidden="1">'专项债券使用安排表（表二十三）'!$A$5:$D$10</definedName>
    <definedName name="_xlnm.Print_Area" localSheetId="19">'本级国有资本经营支出表（表十九） '!$A$1:$C$16</definedName>
    <definedName name="_xlnm.Print_Area" localSheetId="17">'国有资本经营收入表（表十七）'!$A$1:$C$16</definedName>
    <definedName name="_xlnm.Print_Area" localSheetId="18">'国有资本经营支出表（表十八）'!$A$1:$C$16</definedName>
    <definedName name="_xlnm.Print_Area" localSheetId="1">'收入表（表一）'!$A$1:$J$21</definedName>
    <definedName name="_xlnm.Print_Area" localSheetId="5">'一般公共预算本级基本支出表（表五）'!$A$1:$BF$163</definedName>
    <definedName name="_xlnm.Print_Area" localSheetId="4">'一般公共预算本级支出表(表四）'!$A$1:$BF$163</definedName>
    <definedName name="_xlnm.Print_Area" localSheetId="2">'支出表（经济分类表-明细）（表二）'!$A$1:$BF$162</definedName>
    <definedName name="_xlnm.Print_Titles" localSheetId="21">'三公（表二十一）'!$1:6</definedName>
    <definedName name="_xlnm.Print_Titles" localSheetId="6">'税收返还和转移支付分项目表（表六）'!$1:$4</definedName>
    <definedName name="_xlnm.Print_Titles" localSheetId="5">'一般公共预算本级基本支出表（表五）'!$1:$6</definedName>
    <definedName name="_xlnm.Print_Titles" localSheetId="4">'一般公共预算本级支出表(表四）'!$1:$6</definedName>
    <definedName name="_xlnm.Print_Titles" localSheetId="12">'政府性基金本级支出预算表（（表十二）)'!$1:$4</definedName>
    <definedName name="_xlnm.Print_Titles" localSheetId="10">'政府性基金收入预算表（表十）'!$1:$4</definedName>
    <definedName name="_xlnm.Print_Titles" localSheetId="11">'政府性基金支出预算表（表十一）'!$1:$4</definedName>
    <definedName name="_xlnm.Print_Titles" localSheetId="2">'支出表（经济分类表-明细）（表二）'!$1:$6</definedName>
    <definedName name="_xlnm.Print_Titles" localSheetId="23">'专项债券使用安排表（表二十三）'!$2:$4</definedName>
    <definedName name="地区名称" localSheetId="20">[1]封面!$B$2:$B$6</definedName>
    <definedName name="地区名称" localSheetId="7">[1]封面!$B$2:$B$6</definedName>
    <definedName name="地区名称">[2]封面!$B$2:$B$6</definedName>
  </definedNames>
  <calcPr calcId="145621" iterate="1"/>
</workbook>
</file>

<file path=xl/calcChain.xml><?xml version="1.0" encoding="utf-8"?>
<calcChain xmlns="http://schemas.openxmlformats.org/spreadsheetml/2006/main">
  <c r="D11" i="143" l="1"/>
  <c r="C24" i="142"/>
  <c r="B6" i="131"/>
  <c r="C14" i="141"/>
  <c r="C14" i="138"/>
  <c r="C14" i="71"/>
  <c r="B9" i="137"/>
  <c r="B8" i="137"/>
  <c r="B7" i="137"/>
  <c r="B6" i="137"/>
  <c r="B5" i="137"/>
  <c r="B4" i="137"/>
  <c r="B12" i="74"/>
  <c r="B11" i="74"/>
  <c r="B10" i="74"/>
  <c r="B9" i="74"/>
  <c r="B8" i="74"/>
  <c r="B7" i="74"/>
  <c r="B6" i="74"/>
  <c r="B5" i="74"/>
  <c r="B4" i="74"/>
  <c r="B8" i="135"/>
  <c r="A38" i="134"/>
  <c r="B30" i="134"/>
  <c r="B13" i="134"/>
  <c r="B12" i="134"/>
  <c r="B29" i="134" s="1"/>
  <c r="B41" i="134" s="1"/>
  <c r="E40" i="133"/>
  <c r="E39" i="133"/>
  <c r="E38" i="133"/>
  <c r="A38" i="133"/>
  <c r="E37" i="133"/>
  <c r="E36" i="133"/>
  <c r="E35" i="133"/>
  <c r="E34" i="133"/>
  <c r="E33" i="133"/>
  <c r="E32" i="133"/>
  <c r="E31" i="133"/>
  <c r="B30" i="133"/>
  <c r="E30" i="133" s="1"/>
  <c r="E28" i="133"/>
  <c r="E27" i="133"/>
  <c r="E26" i="133"/>
  <c r="E25" i="133"/>
  <c r="D25" i="133"/>
  <c r="E24" i="133"/>
  <c r="E23" i="133"/>
  <c r="E22" i="133"/>
  <c r="E21" i="133"/>
  <c r="E20" i="133"/>
  <c r="E19" i="133"/>
  <c r="E18" i="133"/>
  <c r="E17" i="133"/>
  <c r="C16" i="133"/>
  <c r="E16" i="133" s="1"/>
  <c r="E15" i="133"/>
  <c r="E14" i="133"/>
  <c r="D13" i="133"/>
  <c r="B13" i="133"/>
  <c r="B12" i="133" s="1"/>
  <c r="D12" i="133"/>
  <c r="C12" i="133"/>
  <c r="E11" i="133"/>
  <c r="E10" i="133"/>
  <c r="C9" i="133"/>
  <c r="E9" i="133" s="1"/>
  <c r="D8" i="133"/>
  <c r="C8" i="133"/>
  <c r="E8" i="133" s="1"/>
  <c r="E7" i="133"/>
  <c r="D6" i="133"/>
  <c r="D5" i="133" s="1"/>
  <c r="D29" i="133" s="1"/>
  <c r="D41" i="133" s="1"/>
  <c r="C5" i="133"/>
  <c r="C29" i="133" s="1"/>
  <c r="C41" i="133" s="1"/>
  <c r="E40" i="132"/>
  <c r="E39" i="132"/>
  <c r="E38" i="132"/>
  <c r="E37" i="132"/>
  <c r="E36" i="132"/>
  <c r="E35" i="132"/>
  <c r="E34" i="132"/>
  <c r="E33" i="132"/>
  <c r="E32" i="132"/>
  <c r="D31" i="132"/>
  <c r="C31" i="132"/>
  <c r="B31" i="132"/>
  <c r="E31" i="132" s="1"/>
  <c r="D30" i="132"/>
  <c r="D41" i="132" s="1"/>
  <c r="C30" i="132"/>
  <c r="C41" i="132" s="1"/>
  <c r="B30" i="132"/>
  <c r="B41" i="132" s="1"/>
  <c r="E41" i="132" s="1"/>
  <c r="B29" i="132"/>
  <c r="E29" i="132" s="1"/>
  <c r="E28" i="132"/>
  <c r="E27" i="132"/>
  <c r="E25" i="132"/>
  <c r="E24" i="132"/>
  <c r="E23" i="132"/>
  <c r="E22" i="132"/>
  <c r="E21" i="132"/>
  <c r="E20" i="132"/>
  <c r="E19" i="132"/>
  <c r="E18" i="132"/>
  <c r="E17" i="132"/>
  <c r="E16" i="132"/>
  <c r="E15" i="132"/>
  <c r="E14" i="132"/>
  <c r="E13" i="132"/>
  <c r="E12" i="132"/>
  <c r="E11" i="132"/>
  <c r="E10" i="132"/>
  <c r="E9" i="132"/>
  <c r="E8" i="132"/>
  <c r="E7" i="132"/>
  <c r="E6" i="132"/>
  <c r="E5" i="132"/>
  <c r="BE162" i="128"/>
  <c r="AZ162" i="128"/>
  <c r="AY162" i="128"/>
  <c r="AU162" i="128"/>
  <c r="AT162" i="128"/>
  <c r="AS162" i="128"/>
  <c r="AR162" i="128"/>
  <c r="AP162" i="128"/>
  <c r="AM162" i="128"/>
  <c r="AK162" i="128"/>
  <c r="AJ162" i="128"/>
  <c r="AG162" i="128"/>
  <c r="AE162" i="128"/>
  <c r="AD162" i="128"/>
  <c r="AB162" i="128"/>
  <c r="AA162" i="128"/>
  <c r="Z162" i="128"/>
  <c r="Y162" i="128"/>
  <c r="X162" i="128"/>
  <c r="W162" i="128"/>
  <c r="V162" i="128"/>
  <c r="U162" i="128"/>
  <c r="T162" i="128"/>
  <c r="S162" i="128"/>
  <c r="Q162" i="128"/>
  <c r="P162" i="128"/>
  <c r="O162" i="128"/>
  <c r="M162" i="128"/>
  <c r="K162" i="128"/>
  <c r="G162" i="128"/>
  <c r="E162" i="128"/>
  <c r="D162" i="128"/>
  <c r="H162" i="128" s="1"/>
  <c r="BA161" i="128"/>
  <c r="AV161" i="128"/>
  <c r="AV162" i="128" s="1"/>
  <c r="AQ161" i="128"/>
  <c r="AO161" i="128"/>
  <c r="AN161" i="128" s="1"/>
  <c r="AL161" i="128"/>
  <c r="AL162" i="128" s="1"/>
  <c r="AC161" i="128"/>
  <c r="AC162" i="128" s="1"/>
  <c r="R161" i="128"/>
  <c r="N161" i="128"/>
  <c r="L161" i="128" s="1"/>
  <c r="J161" i="128" s="1"/>
  <c r="G161" i="128"/>
  <c r="F161" i="128"/>
  <c r="F162" i="128" s="1"/>
  <c r="E161" i="128"/>
  <c r="AO160" i="128"/>
  <c r="AN160" i="128"/>
  <c r="AI160" i="128"/>
  <c r="AF160" i="128"/>
  <c r="J160" i="128" s="1"/>
  <c r="I160" i="128" s="1"/>
  <c r="BF160" i="128" s="1"/>
  <c r="R160" i="128"/>
  <c r="L160" i="128"/>
  <c r="H160" i="128"/>
  <c r="AX159" i="128"/>
  <c r="AX162" i="128" s="1"/>
  <c r="AW159" i="128"/>
  <c r="AW162" i="128" s="1"/>
  <c r="AQ159" i="128"/>
  <c r="AQ162" i="128" s="1"/>
  <c r="AO159" i="128"/>
  <c r="AN159" i="128" s="1"/>
  <c r="AI159" i="128"/>
  <c r="R159" i="128"/>
  <c r="L159" i="128"/>
  <c r="J159" i="128"/>
  <c r="I159" i="128" s="1"/>
  <c r="BF159" i="128" s="1"/>
  <c r="H159" i="128"/>
  <c r="AO158" i="128"/>
  <c r="AN158" i="128"/>
  <c r="AI158" i="128"/>
  <c r="L158" i="128"/>
  <c r="J158" i="128" s="1"/>
  <c r="I158" i="128" s="1"/>
  <c r="BF158" i="128" s="1"/>
  <c r="H158" i="128"/>
  <c r="AO157" i="128"/>
  <c r="AN157" i="128" s="1"/>
  <c r="AI157" i="128"/>
  <c r="L157" i="128"/>
  <c r="J157" i="128" s="1"/>
  <c r="H157" i="128"/>
  <c r="AO156" i="128"/>
  <c r="AN156" i="128"/>
  <c r="AI156" i="128"/>
  <c r="L156" i="128"/>
  <c r="J156" i="128"/>
  <c r="I156" i="128" s="1"/>
  <c r="BF156" i="128" s="1"/>
  <c r="H156" i="128"/>
  <c r="AO155" i="128"/>
  <c r="AN155" i="128"/>
  <c r="AI155" i="128"/>
  <c r="L155" i="128"/>
  <c r="J155" i="128" s="1"/>
  <c r="I155" i="128" s="1"/>
  <c r="BF155" i="128" s="1"/>
  <c r="H155" i="128"/>
  <c r="AO154" i="128"/>
  <c r="AN154" i="128" s="1"/>
  <c r="AI154" i="128"/>
  <c r="L154" i="128"/>
  <c r="J154" i="128" s="1"/>
  <c r="I154" i="128" s="1"/>
  <c r="BF154" i="128" s="1"/>
  <c r="H154" i="128"/>
  <c r="AO153" i="128"/>
  <c r="AN153" i="128"/>
  <c r="AI153" i="128"/>
  <c r="L153" i="128"/>
  <c r="J153" i="128"/>
  <c r="I153" i="128" s="1"/>
  <c r="BF153" i="128" s="1"/>
  <c r="H153" i="128"/>
  <c r="AO152" i="128"/>
  <c r="AN152" i="128"/>
  <c r="AI152" i="128"/>
  <c r="L152" i="128"/>
  <c r="J152" i="128" s="1"/>
  <c r="I152" i="128" s="1"/>
  <c r="BF152" i="128" s="1"/>
  <c r="H152" i="128"/>
  <c r="AO151" i="128"/>
  <c r="AN151" i="128" s="1"/>
  <c r="AI151" i="128"/>
  <c r="L151" i="128"/>
  <c r="J151" i="128" s="1"/>
  <c r="I151" i="128" s="1"/>
  <c r="BF151" i="128" s="1"/>
  <c r="H151" i="128"/>
  <c r="AO150" i="128"/>
  <c r="AN150" i="128"/>
  <c r="AI150" i="128"/>
  <c r="L150" i="128"/>
  <c r="J150" i="128"/>
  <c r="I150" i="128" s="1"/>
  <c r="BF150" i="128" s="1"/>
  <c r="H150" i="128"/>
  <c r="AO149" i="128"/>
  <c r="AN149" i="128"/>
  <c r="AI149" i="128"/>
  <c r="L149" i="128"/>
  <c r="J149" i="128" s="1"/>
  <c r="I149" i="128" s="1"/>
  <c r="BF149" i="128" s="1"/>
  <c r="H149" i="128"/>
  <c r="AO148" i="128"/>
  <c r="AN148" i="128" s="1"/>
  <c r="AI148" i="128"/>
  <c r="L148" i="128"/>
  <c r="J148" i="128" s="1"/>
  <c r="H148" i="128"/>
  <c r="AO147" i="128"/>
  <c r="AN147" i="128"/>
  <c r="AI147" i="128"/>
  <c r="L147" i="128"/>
  <c r="J147" i="128"/>
  <c r="I147" i="128" s="1"/>
  <c r="BF147" i="128" s="1"/>
  <c r="H147" i="128"/>
  <c r="AO146" i="128"/>
  <c r="AN146" i="128"/>
  <c r="AI146" i="128"/>
  <c r="L146" i="128"/>
  <c r="J146" i="128" s="1"/>
  <c r="I146" i="128" s="1"/>
  <c r="BF146" i="128" s="1"/>
  <c r="H146" i="128"/>
  <c r="AO145" i="128"/>
  <c r="AN145" i="128" s="1"/>
  <c r="AI145" i="128"/>
  <c r="L145" i="128"/>
  <c r="J145" i="128" s="1"/>
  <c r="H145" i="128"/>
  <c r="AO144" i="128"/>
  <c r="AN144" i="128"/>
  <c r="AI144" i="128"/>
  <c r="L144" i="128"/>
  <c r="J144" i="128"/>
  <c r="I144" i="128" s="1"/>
  <c r="BF144" i="128" s="1"/>
  <c r="H144" i="128"/>
  <c r="AO143" i="128"/>
  <c r="AN143" i="128"/>
  <c r="AI143" i="128"/>
  <c r="L143" i="128"/>
  <c r="J143" i="128" s="1"/>
  <c r="I143" i="128" s="1"/>
  <c r="BF143" i="128" s="1"/>
  <c r="H143" i="128"/>
  <c r="AO142" i="128"/>
  <c r="AN142" i="128" s="1"/>
  <c r="AI142" i="128"/>
  <c r="L142" i="128"/>
  <c r="J142" i="128" s="1"/>
  <c r="I142" i="128" s="1"/>
  <c r="BF142" i="128" s="1"/>
  <c r="H142" i="128"/>
  <c r="AO141" i="128"/>
  <c r="AN141" i="128"/>
  <c r="AI141" i="128"/>
  <c r="L141" i="128"/>
  <c r="J141" i="128"/>
  <c r="I141" i="128" s="1"/>
  <c r="BF141" i="128" s="1"/>
  <c r="H141" i="128"/>
  <c r="AO140" i="128"/>
  <c r="AN140" i="128"/>
  <c r="AI140" i="128"/>
  <c r="L140" i="128"/>
  <c r="J140" i="128" s="1"/>
  <c r="I140" i="128" s="1"/>
  <c r="BF140" i="128" s="1"/>
  <c r="H140" i="128"/>
  <c r="AO139" i="128"/>
  <c r="AN139" i="128" s="1"/>
  <c r="AI139" i="128"/>
  <c r="L139" i="128"/>
  <c r="J139" i="128" s="1"/>
  <c r="I139" i="128" s="1"/>
  <c r="BF139" i="128" s="1"/>
  <c r="H139" i="128"/>
  <c r="AO138" i="128"/>
  <c r="AN138" i="128"/>
  <c r="AI138" i="128"/>
  <c r="L138" i="128"/>
  <c r="J138" i="128"/>
  <c r="I138" i="128" s="1"/>
  <c r="BF138" i="128" s="1"/>
  <c r="H138" i="128"/>
  <c r="AO137" i="128"/>
  <c r="AN137" i="128"/>
  <c r="AI137" i="128"/>
  <c r="L137" i="128"/>
  <c r="J137" i="128" s="1"/>
  <c r="I137" i="128" s="1"/>
  <c r="BF137" i="128" s="1"/>
  <c r="H137" i="128"/>
  <c r="AO136" i="128"/>
  <c r="AN136" i="128" s="1"/>
  <c r="AI136" i="128"/>
  <c r="L136" i="128"/>
  <c r="J136" i="128" s="1"/>
  <c r="H136" i="128"/>
  <c r="AO135" i="128"/>
  <c r="AN135" i="128"/>
  <c r="AI135" i="128"/>
  <c r="L135" i="128"/>
  <c r="J135" i="128"/>
  <c r="I135" i="128" s="1"/>
  <c r="BF135" i="128" s="1"/>
  <c r="H135" i="128"/>
  <c r="AO134" i="128"/>
  <c r="AN134" i="128"/>
  <c r="AI134" i="128"/>
  <c r="L134" i="128"/>
  <c r="J134" i="128" s="1"/>
  <c r="I134" i="128" s="1"/>
  <c r="BF134" i="128" s="1"/>
  <c r="H134" i="128"/>
  <c r="AO133" i="128"/>
  <c r="AN133" i="128" s="1"/>
  <c r="AI133" i="128"/>
  <c r="L133" i="128"/>
  <c r="J133" i="128" s="1"/>
  <c r="I133" i="128" s="1"/>
  <c r="BF133" i="128" s="1"/>
  <c r="H133" i="128"/>
  <c r="AO132" i="128"/>
  <c r="AN132" i="128"/>
  <c r="AI132" i="128"/>
  <c r="L132" i="128"/>
  <c r="J132" i="128"/>
  <c r="I132" i="128" s="1"/>
  <c r="BF132" i="128" s="1"/>
  <c r="H132" i="128"/>
  <c r="AO131" i="128"/>
  <c r="AN131" i="128"/>
  <c r="AI131" i="128"/>
  <c r="R131" i="128"/>
  <c r="L131" i="128"/>
  <c r="J131" i="128"/>
  <c r="I131" i="128" s="1"/>
  <c r="BF131" i="128" s="1"/>
  <c r="H131" i="128"/>
  <c r="AO130" i="128"/>
  <c r="AN130" i="128"/>
  <c r="AI130" i="128"/>
  <c r="R130" i="128"/>
  <c r="L130" i="128"/>
  <c r="J130" i="128" s="1"/>
  <c r="I130" i="128" s="1"/>
  <c r="BF130" i="128" s="1"/>
  <c r="H130" i="128"/>
  <c r="AO129" i="128"/>
  <c r="AN129" i="128" s="1"/>
  <c r="AI129" i="128"/>
  <c r="R129" i="128"/>
  <c r="L129" i="128"/>
  <c r="J129" i="128" s="1"/>
  <c r="I129" i="128" s="1"/>
  <c r="BF129" i="128" s="1"/>
  <c r="H129" i="128"/>
  <c r="AO128" i="128"/>
  <c r="AN128" i="128" s="1"/>
  <c r="AI128" i="128"/>
  <c r="R128" i="128"/>
  <c r="L128" i="128"/>
  <c r="J128" i="128"/>
  <c r="I128" i="128" s="1"/>
  <c r="BF128" i="128" s="1"/>
  <c r="H128" i="128"/>
  <c r="AO127" i="128"/>
  <c r="AN127" i="128"/>
  <c r="AI127" i="128"/>
  <c r="R127" i="128"/>
  <c r="L127" i="128"/>
  <c r="J127" i="128"/>
  <c r="I127" i="128" s="1"/>
  <c r="BF127" i="128" s="1"/>
  <c r="H127" i="128"/>
  <c r="AO126" i="128"/>
  <c r="AN126" i="128"/>
  <c r="AI126" i="128"/>
  <c r="R126" i="128"/>
  <c r="L126" i="128"/>
  <c r="J126" i="128" s="1"/>
  <c r="I126" i="128" s="1"/>
  <c r="BF126" i="128" s="1"/>
  <c r="H126" i="128"/>
  <c r="AO125" i="128"/>
  <c r="AN125" i="128" s="1"/>
  <c r="AI125" i="128"/>
  <c r="R125" i="128"/>
  <c r="L125" i="128"/>
  <c r="J125" i="128" s="1"/>
  <c r="I125" i="128" s="1"/>
  <c r="BF125" i="128" s="1"/>
  <c r="H125" i="128"/>
  <c r="AO124" i="128"/>
  <c r="AN124" i="128" s="1"/>
  <c r="AI124" i="128"/>
  <c r="R124" i="128"/>
  <c r="L124" i="128"/>
  <c r="J124" i="128"/>
  <c r="I124" i="128" s="1"/>
  <c r="BF124" i="128" s="1"/>
  <c r="H124" i="128"/>
  <c r="AO123" i="128"/>
  <c r="AN123" i="128"/>
  <c r="AI123" i="128"/>
  <c r="R123" i="128"/>
  <c r="L123" i="128"/>
  <c r="J123" i="128"/>
  <c r="I123" i="128" s="1"/>
  <c r="BF123" i="128" s="1"/>
  <c r="H123" i="128"/>
  <c r="AO122" i="128"/>
  <c r="AN122" i="128"/>
  <c r="AI122" i="128"/>
  <c r="R122" i="128"/>
  <c r="L122" i="128"/>
  <c r="J122" i="128" s="1"/>
  <c r="I122" i="128" s="1"/>
  <c r="BF122" i="128" s="1"/>
  <c r="H122" i="128"/>
  <c r="AO121" i="128"/>
  <c r="AN121" i="128" s="1"/>
  <c r="AI121" i="128"/>
  <c r="R121" i="128"/>
  <c r="L121" i="128"/>
  <c r="J121" i="128" s="1"/>
  <c r="I121" i="128" s="1"/>
  <c r="BF121" i="128" s="1"/>
  <c r="H121" i="128"/>
  <c r="AO120" i="128"/>
  <c r="AN120" i="128" s="1"/>
  <c r="AI120" i="128"/>
  <c r="R120" i="128"/>
  <c r="L120" i="128"/>
  <c r="J120" i="128"/>
  <c r="I120" i="128" s="1"/>
  <c r="BF120" i="128" s="1"/>
  <c r="H120" i="128"/>
  <c r="AO119" i="128"/>
  <c r="AN119" i="128"/>
  <c r="AI119" i="128"/>
  <c r="R119" i="128"/>
  <c r="L119" i="128"/>
  <c r="J119" i="128"/>
  <c r="I119" i="128" s="1"/>
  <c r="BF119" i="128" s="1"/>
  <c r="H119" i="128"/>
  <c r="AO118" i="128"/>
  <c r="AN118" i="128"/>
  <c r="AI118" i="128"/>
  <c r="R118" i="128"/>
  <c r="L118" i="128"/>
  <c r="J118" i="128" s="1"/>
  <c r="I118" i="128" s="1"/>
  <c r="BF118" i="128" s="1"/>
  <c r="H118" i="128"/>
  <c r="AO117" i="128"/>
  <c r="AN117" i="128" s="1"/>
  <c r="AI117" i="128"/>
  <c r="R117" i="128"/>
  <c r="L117" i="128"/>
  <c r="J117" i="128" s="1"/>
  <c r="I117" i="128" s="1"/>
  <c r="BF117" i="128" s="1"/>
  <c r="H117" i="128"/>
  <c r="AO116" i="128"/>
  <c r="AN116" i="128" s="1"/>
  <c r="AI116" i="128"/>
  <c r="R116" i="128"/>
  <c r="L116" i="128"/>
  <c r="J116" i="128"/>
  <c r="I116" i="128" s="1"/>
  <c r="BF116" i="128" s="1"/>
  <c r="H116" i="128"/>
  <c r="AO115" i="128"/>
  <c r="AN115" i="128"/>
  <c r="AI115" i="128"/>
  <c r="R115" i="128"/>
  <c r="L115" i="128"/>
  <c r="J115" i="128"/>
  <c r="I115" i="128" s="1"/>
  <c r="BF115" i="128" s="1"/>
  <c r="H115" i="128"/>
  <c r="AO114" i="128"/>
  <c r="AN114" i="128"/>
  <c r="AI114" i="128"/>
  <c r="R114" i="128"/>
  <c r="L114" i="128"/>
  <c r="J114" i="128" s="1"/>
  <c r="I114" i="128" s="1"/>
  <c r="BF114" i="128" s="1"/>
  <c r="H114" i="128"/>
  <c r="AO113" i="128"/>
  <c r="AN113" i="128" s="1"/>
  <c r="AI113" i="128"/>
  <c r="R113" i="128"/>
  <c r="L113" i="128"/>
  <c r="J113" i="128" s="1"/>
  <c r="I113" i="128" s="1"/>
  <c r="BF113" i="128" s="1"/>
  <c r="H113" i="128"/>
  <c r="AO112" i="128"/>
  <c r="AN112" i="128" s="1"/>
  <c r="AI112" i="128"/>
  <c r="R112" i="128"/>
  <c r="L112" i="128"/>
  <c r="J112" i="128"/>
  <c r="I112" i="128" s="1"/>
  <c r="BF112" i="128" s="1"/>
  <c r="H112" i="128"/>
  <c r="AO111" i="128"/>
  <c r="AN111" i="128"/>
  <c r="AI111" i="128"/>
  <c r="R111" i="128"/>
  <c r="L111" i="128"/>
  <c r="J111" i="128"/>
  <c r="I111" i="128" s="1"/>
  <c r="BF111" i="128" s="1"/>
  <c r="H111" i="128"/>
  <c r="AO110" i="128"/>
  <c r="AN110" i="128"/>
  <c r="AI110" i="128"/>
  <c r="R110" i="128"/>
  <c r="L110" i="128"/>
  <c r="J110" i="128" s="1"/>
  <c r="I110" i="128" s="1"/>
  <c r="BF110" i="128" s="1"/>
  <c r="H110" i="128"/>
  <c r="AO109" i="128"/>
  <c r="AN109" i="128" s="1"/>
  <c r="AI109" i="128"/>
  <c r="R109" i="128"/>
  <c r="L109" i="128"/>
  <c r="J109" i="128" s="1"/>
  <c r="I109" i="128" s="1"/>
  <c r="BF109" i="128" s="1"/>
  <c r="H109" i="128"/>
  <c r="AO108" i="128"/>
  <c r="AN108" i="128" s="1"/>
  <c r="AI108" i="128"/>
  <c r="R108" i="128"/>
  <c r="L108" i="128"/>
  <c r="J108" i="128"/>
  <c r="I108" i="128" s="1"/>
  <c r="BF108" i="128" s="1"/>
  <c r="H108" i="128"/>
  <c r="AO107" i="128"/>
  <c r="AN107" i="128"/>
  <c r="AI107" i="128"/>
  <c r="R107" i="128"/>
  <c r="L107" i="128"/>
  <c r="J107" i="128"/>
  <c r="I107" i="128" s="1"/>
  <c r="BF107" i="128" s="1"/>
  <c r="H107" i="128"/>
  <c r="AO106" i="128"/>
  <c r="AN106" i="128"/>
  <c r="AI106" i="128"/>
  <c r="R106" i="128"/>
  <c r="L106" i="128"/>
  <c r="J106" i="128" s="1"/>
  <c r="I106" i="128" s="1"/>
  <c r="BF106" i="128" s="1"/>
  <c r="H106" i="128"/>
  <c r="AO105" i="128"/>
  <c r="AN105" i="128" s="1"/>
  <c r="AI105" i="128"/>
  <c r="R105" i="128"/>
  <c r="L105" i="128"/>
  <c r="J105" i="128" s="1"/>
  <c r="I105" i="128" s="1"/>
  <c r="BF105" i="128" s="1"/>
  <c r="H105" i="128"/>
  <c r="AO104" i="128"/>
  <c r="AN104" i="128" s="1"/>
  <c r="AI104" i="128"/>
  <c r="R104" i="128"/>
  <c r="L104" i="128"/>
  <c r="J104" i="128"/>
  <c r="I104" i="128" s="1"/>
  <c r="BF104" i="128" s="1"/>
  <c r="H104" i="128"/>
  <c r="AO103" i="128"/>
  <c r="AN103" i="128"/>
  <c r="AI103" i="128"/>
  <c r="R103" i="128"/>
  <c r="L103" i="128"/>
  <c r="J103" i="128"/>
  <c r="I103" i="128" s="1"/>
  <c r="BF103" i="128" s="1"/>
  <c r="H103" i="128"/>
  <c r="AO102" i="128"/>
  <c r="AN102" i="128"/>
  <c r="AI102" i="128"/>
  <c r="R102" i="128"/>
  <c r="L102" i="128"/>
  <c r="J102" i="128" s="1"/>
  <c r="I102" i="128" s="1"/>
  <c r="BF102" i="128" s="1"/>
  <c r="H102" i="128"/>
  <c r="AO101" i="128"/>
  <c r="AN101" i="128" s="1"/>
  <c r="AI101" i="128"/>
  <c r="R101" i="128"/>
  <c r="L101" i="128"/>
  <c r="J101" i="128" s="1"/>
  <c r="I101" i="128" s="1"/>
  <c r="BF101" i="128" s="1"/>
  <c r="H101" i="128"/>
  <c r="AO100" i="128"/>
  <c r="AN100" i="128" s="1"/>
  <c r="AI100" i="128"/>
  <c r="R100" i="128"/>
  <c r="L100" i="128"/>
  <c r="J100" i="128"/>
  <c r="I100" i="128" s="1"/>
  <c r="BF100" i="128" s="1"/>
  <c r="H100" i="128"/>
  <c r="AO99" i="128"/>
  <c r="AN99" i="128"/>
  <c r="AI99" i="128"/>
  <c r="R99" i="128"/>
  <c r="L99" i="128"/>
  <c r="J99" i="128"/>
  <c r="I99" i="128" s="1"/>
  <c r="BF99" i="128" s="1"/>
  <c r="H99" i="128"/>
  <c r="AO98" i="128"/>
  <c r="AN98" i="128"/>
  <c r="AI98" i="128"/>
  <c r="R98" i="128"/>
  <c r="L98" i="128"/>
  <c r="J98" i="128" s="1"/>
  <c r="I98" i="128" s="1"/>
  <c r="BF98" i="128" s="1"/>
  <c r="H98" i="128"/>
  <c r="AO97" i="128"/>
  <c r="AN97" i="128" s="1"/>
  <c r="AI97" i="128"/>
  <c r="R97" i="128"/>
  <c r="L97" i="128"/>
  <c r="J97" i="128" s="1"/>
  <c r="I97" i="128" s="1"/>
  <c r="BF97" i="128" s="1"/>
  <c r="H97" i="128"/>
  <c r="AO96" i="128"/>
  <c r="AN96" i="128"/>
  <c r="AI96" i="128"/>
  <c r="R96" i="128"/>
  <c r="L96" i="128"/>
  <c r="J96" i="128"/>
  <c r="I96" i="128" s="1"/>
  <c r="BF96" i="128" s="1"/>
  <c r="H96" i="128"/>
  <c r="AO95" i="128"/>
  <c r="AN95" i="128"/>
  <c r="AI95" i="128"/>
  <c r="R95" i="128"/>
  <c r="L95" i="128"/>
  <c r="J95" i="128"/>
  <c r="I95" i="128" s="1"/>
  <c r="BF95" i="128" s="1"/>
  <c r="H95" i="128"/>
  <c r="AO94" i="128"/>
  <c r="AN94" i="128"/>
  <c r="AI94" i="128"/>
  <c r="R94" i="128"/>
  <c r="L94" i="128"/>
  <c r="J94" i="128" s="1"/>
  <c r="I94" i="128" s="1"/>
  <c r="BF94" i="128" s="1"/>
  <c r="H94" i="128"/>
  <c r="AO93" i="128"/>
  <c r="AN93" i="128" s="1"/>
  <c r="AI93" i="128"/>
  <c r="R93" i="128"/>
  <c r="L93" i="128"/>
  <c r="J93" i="128" s="1"/>
  <c r="I93" i="128" s="1"/>
  <c r="BF93" i="128" s="1"/>
  <c r="H93" i="128"/>
  <c r="AO92" i="128"/>
  <c r="AN92" i="128"/>
  <c r="AI92" i="128"/>
  <c r="R92" i="128"/>
  <c r="L92" i="128"/>
  <c r="J92" i="128"/>
  <c r="I92" i="128" s="1"/>
  <c r="BF92" i="128" s="1"/>
  <c r="H92" i="128"/>
  <c r="AO91" i="128"/>
  <c r="AN91" i="128"/>
  <c r="AI91" i="128"/>
  <c r="R91" i="128"/>
  <c r="L91" i="128"/>
  <c r="J91" i="128"/>
  <c r="I91" i="128" s="1"/>
  <c r="BF91" i="128" s="1"/>
  <c r="H91" i="128"/>
  <c r="AO90" i="128"/>
  <c r="AN90" i="128"/>
  <c r="AI90" i="128"/>
  <c r="R90" i="128"/>
  <c r="L90" i="128"/>
  <c r="J90" i="128" s="1"/>
  <c r="I90" i="128" s="1"/>
  <c r="BF90" i="128" s="1"/>
  <c r="H90" i="128"/>
  <c r="AO89" i="128"/>
  <c r="AN89" i="128" s="1"/>
  <c r="AI89" i="128"/>
  <c r="R89" i="128"/>
  <c r="L89" i="128"/>
  <c r="J89" i="128" s="1"/>
  <c r="I89" i="128" s="1"/>
  <c r="BF89" i="128" s="1"/>
  <c r="H89" i="128"/>
  <c r="AO88" i="128"/>
  <c r="AN88" i="128"/>
  <c r="AI88" i="128"/>
  <c r="R88" i="128"/>
  <c r="L88" i="128"/>
  <c r="J88" i="128"/>
  <c r="I88" i="128" s="1"/>
  <c r="BF88" i="128" s="1"/>
  <c r="H88" i="128"/>
  <c r="BA87" i="128"/>
  <c r="BA162" i="128" s="1"/>
  <c r="AO87" i="128"/>
  <c r="AN87" i="128" s="1"/>
  <c r="AI87" i="128"/>
  <c r="R87" i="128"/>
  <c r="L87" i="128"/>
  <c r="J87" i="128" s="1"/>
  <c r="H87" i="128"/>
  <c r="AO86" i="128"/>
  <c r="AN86" i="128" s="1"/>
  <c r="AI86" i="128"/>
  <c r="R86" i="128"/>
  <c r="J86" i="128" s="1"/>
  <c r="I86" i="128" s="1"/>
  <c r="BF86" i="128" s="1"/>
  <c r="L86" i="128"/>
  <c r="H86" i="128"/>
  <c r="AO85" i="128"/>
  <c r="AN85" i="128"/>
  <c r="AI85" i="128"/>
  <c r="R85" i="128"/>
  <c r="L85" i="128"/>
  <c r="J85" i="128" s="1"/>
  <c r="I85" i="128" s="1"/>
  <c r="BF85" i="128" s="1"/>
  <c r="H85" i="128"/>
  <c r="AO84" i="128"/>
  <c r="AN84" i="128"/>
  <c r="AI84" i="128"/>
  <c r="R84" i="128"/>
  <c r="L84" i="128"/>
  <c r="J84" i="128" s="1"/>
  <c r="I84" i="128" s="1"/>
  <c r="BF84" i="128" s="1"/>
  <c r="H84" i="128"/>
  <c r="AO83" i="128"/>
  <c r="AN83" i="128" s="1"/>
  <c r="AI83" i="128"/>
  <c r="R83" i="128"/>
  <c r="L83" i="128"/>
  <c r="J83" i="128" s="1"/>
  <c r="I83" i="128" s="1"/>
  <c r="BF83" i="128" s="1"/>
  <c r="H83" i="128"/>
  <c r="AO82" i="128"/>
  <c r="AN82" i="128" s="1"/>
  <c r="AI82" i="128"/>
  <c r="R82" i="128"/>
  <c r="J82" i="128" s="1"/>
  <c r="L82" i="128"/>
  <c r="H82" i="128"/>
  <c r="AO81" i="128"/>
  <c r="AN81" i="128"/>
  <c r="AI81" i="128"/>
  <c r="R81" i="128"/>
  <c r="L81" i="128"/>
  <c r="J81" i="128" s="1"/>
  <c r="I81" i="128" s="1"/>
  <c r="BF81" i="128" s="1"/>
  <c r="H81" i="128"/>
  <c r="AO80" i="128"/>
  <c r="AN80" i="128"/>
  <c r="AI80" i="128"/>
  <c r="R80" i="128"/>
  <c r="L80" i="128"/>
  <c r="J80" i="128" s="1"/>
  <c r="I80" i="128" s="1"/>
  <c r="BF80" i="128" s="1"/>
  <c r="H80" i="128"/>
  <c r="AO79" i="128"/>
  <c r="AN79" i="128" s="1"/>
  <c r="AI79" i="128"/>
  <c r="R79" i="128"/>
  <c r="L79" i="128"/>
  <c r="J79" i="128" s="1"/>
  <c r="I79" i="128" s="1"/>
  <c r="BF79" i="128" s="1"/>
  <c r="H79" i="128"/>
  <c r="AO78" i="128"/>
  <c r="AN78" i="128" s="1"/>
  <c r="AI78" i="128"/>
  <c r="R78" i="128"/>
  <c r="J78" i="128" s="1"/>
  <c r="I78" i="128" s="1"/>
  <c r="BF78" i="128" s="1"/>
  <c r="L78" i="128"/>
  <c r="H78" i="128"/>
  <c r="AO77" i="128"/>
  <c r="AN77" i="128"/>
  <c r="AI77" i="128"/>
  <c r="R77" i="128"/>
  <c r="L77" i="128"/>
  <c r="J77" i="128" s="1"/>
  <c r="I77" i="128" s="1"/>
  <c r="BF77" i="128" s="1"/>
  <c r="H77" i="128"/>
  <c r="AO76" i="128"/>
  <c r="AN76" i="128"/>
  <c r="AI76" i="128"/>
  <c r="R76" i="128"/>
  <c r="L76" i="128"/>
  <c r="J76" i="128" s="1"/>
  <c r="I76" i="128" s="1"/>
  <c r="BF76" i="128" s="1"/>
  <c r="H76" i="128"/>
  <c r="AO75" i="128"/>
  <c r="AN75" i="128" s="1"/>
  <c r="AI75" i="128"/>
  <c r="R75" i="128"/>
  <c r="L75" i="128"/>
  <c r="J75" i="128" s="1"/>
  <c r="H75" i="128"/>
  <c r="AO74" i="128"/>
  <c r="AN74" i="128" s="1"/>
  <c r="AI74" i="128"/>
  <c r="R74" i="128"/>
  <c r="J74" i="128" s="1"/>
  <c r="I74" i="128" s="1"/>
  <c r="BF74" i="128" s="1"/>
  <c r="L74" i="128"/>
  <c r="H74" i="128"/>
  <c r="AO73" i="128"/>
  <c r="AN73" i="128"/>
  <c r="AI73" i="128"/>
  <c r="R73" i="128"/>
  <c r="L73" i="128"/>
  <c r="J73" i="128" s="1"/>
  <c r="I73" i="128" s="1"/>
  <c r="BF73" i="128" s="1"/>
  <c r="H73" i="128"/>
  <c r="AO72" i="128"/>
  <c r="AN72" i="128"/>
  <c r="AI72" i="128"/>
  <c r="R72" i="128"/>
  <c r="L72" i="128"/>
  <c r="J72" i="128" s="1"/>
  <c r="I72" i="128" s="1"/>
  <c r="BF72" i="128" s="1"/>
  <c r="H72" i="128"/>
  <c r="AO71" i="128"/>
  <c r="AN71" i="128" s="1"/>
  <c r="AI71" i="128"/>
  <c r="R71" i="128"/>
  <c r="L71" i="128"/>
  <c r="J71" i="128" s="1"/>
  <c r="I71" i="128" s="1"/>
  <c r="BF71" i="128" s="1"/>
  <c r="H71" i="128"/>
  <c r="AO70" i="128"/>
  <c r="AN70" i="128" s="1"/>
  <c r="AI70" i="128"/>
  <c r="R70" i="128"/>
  <c r="J70" i="128" s="1"/>
  <c r="L70" i="128"/>
  <c r="H70" i="128"/>
  <c r="AO69" i="128"/>
  <c r="AN69" i="128"/>
  <c r="AI69" i="128"/>
  <c r="R69" i="128"/>
  <c r="L69" i="128"/>
  <c r="J69" i="128" s="1"/>
  <c r="I69" i="128" s="1"/>
  <c r="BF69" i="128" s="1"/>
  <c r="H69" i="128"/>
  <c r="AO68" i="128"/>
  <c r="AN68" i="128"/>
  <c r="AI68" i="128"/>
  <c r="R68" i="128"/>
  <c r="L68" i="128"/>
  <c r="J68" i="128" s="1"/>
  <c r="I68" i="128" s="1"/>
  <c r="BF68" i="128" s="1"/>
  <c r="H68" i="128"/>
  <c r="AO67" i="128"/>
  <c r="AN67" i="128" s="1"/>
  <c r="AI67" i="128"/>
  <c r="R67" i="128"/>
  <c r="L67" i="128"/>
  <c r="J67" i="128" s="1"/>
  <c r="H67" i="128"/>
  <c r="AO66" i="128"/>
  <c r="AN66" i="128" s="1"/>
  <c r="AI66" i="128"/>
  <c r="R66" i="128"/>
  <c r="J66" i="128" s="1"/>
  <c r="L66" i="128"/>
  <c r="H66" i="128"/>
  <c r="AO65" i="128"/>
  <c r="AN65" i="128"/>
  <c r="AI65" i="128"/>
  <c r="R65" i="128"/>
  <c r="L65" i="128"/>
  <c r="J65" i="128" s="1"/>
  <c r="I65" i="128" s="1"/>
  <c r="BF65" i="128" s="1"/>
  <c r="H65" i="128"/>
  <c r="AO64" i="128"/>
  <c r="AN64" i="128"/>
  <c r="AI64" i="128"/>
  <c r="R64" i="128"/>
  <c r="L64" i="128"/>
  <c r="J64" i="128" s="1"/>
  <c r="I64" i="128" s="1"/>
  <c r="BF64" i="128" s="1"/>
  <c r="H64" i="128"/>
  <c r="AO63" i="128"/>
  <c r="AN63" i="128" s="1"/>
  <c r="AI63" i="128"/>
  <c r="R63" i="128"/>
  <c r="L63" i="128"/>
  <c r="J63" i="128" s="1"/>
  <c r="H63" i="128"/>
  <c r="AO62" i="128"/>
  <c r="AN62" i="128" s="1"/>
  <c r="AI62" i="128"/>
  <c r="R62" i="128"/>
  <c r="J62" i="128" s="1"/>
  <c r="I62" i="128" s="1"/>
  <c r="BF62" i="128" s="1"/>
  <c r="L62" i="128"/>
  <c r="H62" i="128"/>
  <c r="AO61" i="128"/>
  <c r="AN61" i="128"/>
  <c r="AI61" i="128"/>
  <c r="R61" i="128"/>
  <c r="L61" i="128"/>
  <c r="J61" i="128" s="1"/>
  <c r="I61" i="128" s="1"/>
  <c r="BF61" i="128" s="1"/>
  <c r="H61" i="128"/>
  <c r="AO60" i="128"/>
  <c r="AN60" i="128"/>
  <c r="AI60" i="128"/>
  <c r="R60" i="128"/>
  <c r="L60" i="128"/>
  <c r="J60" i="128" s="1"/>
  <c r="I60" i="128" s="1"/>
  <c r="BF60" i="128" s="1"/>
  <c r="H60" i="128"/>
  <c r="AO59" i="128"/>
  <c r="AN59" i="128" s="1"/>
  <c r="AI59" i="128"/>
  <c r="R59" i="128"/>
  <c r="L59" i="128"/>
  <c r="J59" i="128" s="1"/>
  <c r="I59" i="128" s="1"/>
  <c r="BF59" i="128" s="1"/>
  <c r="H59" i="128"/>
  <c r="AO58" i="128"/>
  <c r="AN58" i="128" s="1"/>
  <c r="AI58" i="128"/>
  <c r="R58" i="128"/>
  <c r="J58" i="128" s="1"/>
  <c r="L58" i="128"/>
  <c r="H58" i="128"/>
  <c r="AO57" i="128"/>
  <c r="AN57" i="128"/>
  <c r="AI57" i="128"/>
  <c r="R57" i="128"/>
  <c r="L57" i="128"/>
  <c r="J57" i="128" s="1"/>
  <c r="I57" i="128" s="1"/>
  <c r="BF57" i="128" s="1"/>
  <c r="H57" i="128"/>
  <c r="AO56" i="128"/>
  <c r="AN56" i="128"/>
  <c r="AI56" i="128"/>
  <c r="R56" i="128"/>
  <c r="L56" i="128"/>
  <c r="J56" i="128" s="1"/>
  <c r="I56" i="128" s="1"/>
  <c r="BF56" i="128" s="1"/>
  <c r="H56" i="128"/>
  <c r="AO55" i="128"/>
  <c r="AN55" i="128" s="1"/>
  <c r="AI55" i="128"/>
  <c r="R55" i="128"/>
  <c r="L55" i="128"/>
  <c r="J55" i="128" s="1"/>
  <c r="I55" i="128" s="1"/>
  <c r="BF55" i="128" s="1"/>
  <c r="H55" i="128"/>
  <c r="AO54" i="128"/>
  <c r="AN54" i="128" s="1"/>
  <c r="AI54" i="128"/>
  <c r="R54" i="128"/>
  <c r="J54" i="128" s="1"/>
  <c r="L54" i="128"/>
  <c r="H54" i="128"/>
  <c r="AO53" i="128"/>
  <c r="AN53" i="128"/>
  <c r="AI53" i="128"/>
  <c r="R53" i="128"/>
  <c r="L53" i="128"/>
  <c r="J53" i="128" s="1"/>
  <c r="I53" i="128" s="1"/>
  <c r="BF53" i="128" s="1"/>
  <c r="H53" i="128"/>
  <c r="AO52" i="128"/>
  <c r="AN52" i="128"/>
  <c r="AI52" i="128"/>
  <c r="R52" i="128"/>
  <c r="L52" i="128"/>
  <c r="J52" i="128" s="1"/>
  <c r="I52" i="128" s="1"/>
  <c r="BF52" i="128" s="1"/>
  <c r="H52" i="128"/>
  <c r="AO51" i="128"/>
  <c r="AN51" i="128" s="1"/>
  <c r="AI51" i="128"/>
  <c r="R51" i="128"/>
  <c r="L51" i="128"/>
  <c r="J51" i="128" s="1"/>
  <c r="H51" i="128"/>
  <c r="AO50" i="128"/>
  <c r="AN50" i="128" s="1"/>
  <c r="AI50" i="128"/>
  <c r="R50" i="128"/>
  <c r="J50" i="128" s="1"/>
  <c r="I50" i="128" s="1"/>
  <c r="BF50" i="128" s="1"/>
  <c r="L50" i="128"/>
  <c r="H50" i="128"/>
  <c r="AO49" i="128"/>
  <c r="AN49" i="128"/>
  <c r="AI49" i="128"/>
  <c r="R49" i="128"/>
  <c r="L49" i="128"/>
  <c r="J49" i="128" s="1"/>
  <c r="I49" i="128" s="1"/>
  <c r="BF49" i="128" s="1"/>
  <c r="H49" i="128"/>
  <c r="AO48" i="128"/>
  <c r="AN48" i="128"/>
  <c r="AI48" i="128"/>
  <c r="R48" i="128"/>
  <c r="L48" i="128"/>
  <c r="J48" i="128" s="1"/>
  <c r="I48" i="128" s="1"/>
  <c r="BF48" i="128" s="1"/>
  <c r="H48" i="128"/>
  <c r="AO47" i="128"/>
  <c r="AN47" i="128" s="1"/>
  <c r="AI47" i="128"/>
  <c r="R47" i="128"/>
  <c r="L47" i="128"/>
  <c r="J47" i="128" s="1"/>
  <c r="I47" i="128" s="1"/>
  <c r="BF47" i="128" s="1"/>
  <c r="H47" i="128"/>
  <c r="AO46" i="128"/>
  <c r="AN46" i="128" s="1"/>
  <c r="AI46" i="128"/>
  <c r="R46" i="128"/>
  <c r="J46" i="128" s="1"/>
  <c r="L46" i="128"/>
  <c r="H46" i="128"/>
  <c r="AO45" i="128"/>
  <c r="AN45" i="128"/>
  <c r="AI45" i="128"/>
  <c r="R45" i="128"/>
  <c r="L45" i="128"/>
  <c r="J45" i="128" s="1"/>
  <c r="I45" i="128" s="1"/>
  <c r="BF45" i="128" s="1"/>
  <c r="H45" i="128"/>
  <c r="AO44" i="128"/>
  <c r="AN44" i="128"/>
  <c r="AI44" i="128"/>
  <c r="R44" i="128"/>
  <c r="L44" i="128"/>
  <c r="J44" i="128" s="1"/>
  <c r="I44" i="128" s="1"/>
  <c r="BF44" i="128" s="1"/>
  <c r="H44" i="128"/>
  <c r="AO43" i="128"/>
  <c r="AN43" i="128" s="1"/>
  <c r="AI43" i="128"/>
  <c r="R43" i="128"/>
  <c r="L43" i="128"/>
  <c r="J43" i="128" s="1"/>
  <c r="H43" i="128"/>
  <c r="AO42" i="128"/>
  <c r="AN42" i="128" s="1"/>
  <c r="AI42" i="128"/>
  <c r="R42" i="128"/>
  <c r="J42" i="128" s="1"/>
  <c r="L42" i="128"/>
  <c r="H42" i="128"/>
  <c r="AO41" i="128"/>
  <c r="AN41" i="128"/>
  <c r="AI41" i="128"/>
  <c r="R41" i="128"/>
  <c r="L41" i="128"/>
  <c r="J41" i="128" s="1"/>
  <c r="I41" i="128" s="1"/>
  <c r="BF41" i="128" s="1"/>
  <c r="H41" i="128"/>
  <c r="AO40" i="128"/>
  <c r="AN40" i="128"/>
  <c r="AI40" i="128"/>
  <c r="R40" i="128"/>
  <c r="L40" i="128"/>
  <c r="J40" i="128" s="1"/>
  <c r="I40" i="128" s="1"/>
  <c r="BF40" i="128" s="1"/>
  <c r="H40" i="128"/>
  <c r="AO39" i="128"/>
  <c r="AN39" i="128" s="1"/>
  <c r="AI39" i="128"/>
  <c r="R39" i="128"/>
  <c r="L39" i="128"/>
  <c r="J39" i="128" s="1"/>
  <c r="H39" i="128"/>
  <c r="AO38" i="128"/>
  <c r="AN38" i="128" s="1"/>
  <c r="AI38" i="128"/>
  <c r="R38" i="128"/>
  <c r="J38" i="128" s="1"/>
  <c r="I38" i="128" s="1"/>
  <c r="BF38" i="128" s="1"/>
  <c r="L38" i="128"/>
  <c r="H38" i="128"/>
  <c r="AO37" i="128"/>
  <c r="AN37" i="128"/>
  <c r="AI37" i="128"/>
  <c r="R37" i="128"/>
  <c r="L37" i="128"/>
  <c r="J37" i="128" s="1"/>
  <c r="I37" i="128" s="1"/>
  <c r="BF37" i="128" s="1"/>
  <c r="H37" i="128"/>
  <c r="AO36" i="128"/>
  <c r="AN36" i="128"/>
  <c r="AI36" i="128"/>
  <c r="R36" i="128"/>
  <c r="L36" i="128"/>
  <c r="J36" i="128" s="1"/>
  <c r="H36" i="128"/>
  <c r="AO35" i="128"/>
  <c r="AN35" i="128" s="1"/>
  <c r="AI35" i="128"/>
  <c r="R35" i="128"/>
  <c r="L35" i="128"/>
  <c r="J35" i="128" s="1"/>
  <c r="I35" i="128" s="1"/>
  <c r="BF35" i="128" s="1"/>
  <c r="H35" i="128"/>
  <c r="AO34" i="128"/>
  <c r="AN34" i="128" s="1"/>
  <c r="AI34" i="128"/>
  <c r="R34" i="128"/>
  <c r="J34" i="128" s="1"/>
  <c r="L34" i="128"/>
  <c r="H34" i="128"/>
  <c r="AO33" i="128"/>
  <c r="AN33" i="128"/>
  <c r="AI33" i="128"/>
  <c r="R33" i="128"/>
  <c r="L33" i="128"/>
  <c r="J33" i="128" s="1"/>
  <c r="I33" i="128" s="1"/>
  <c r="BF33" i="128" s="1"/>
  <c r="H33" i="128"/>
  <c r="AO32" i="128"/>
  <c r="AN32" i="128"/>
  <c r="AI32" i="128"/>
  <c r="R32" i="128"/>
  <c r="L32" i="128"/>
  <c r="J32" i="128" s="1"/>
  <c r="I32" i="128" s="1"/>
  <c r="BF32" i="128" s="1"/>
  <c r="H32" i="128"/>
  <c r="AO31" i="128"/>
  <c r="AN31" i="128" s="1"/>
  <c r="AI31" i="128"/>
  <c r="R31" i="128"/>
  <c r="L31" i="128"/>
  <c r="J31" i="128" s="1"/>
  <c r="I31" i="128" s="1"/>
  <c r="BF31" i="128" s="1"/>
  <c r="H31" i="128"/>
  <c r="AO30" i="128"/>
  <c r="AN30" i="128" s="1"/>
  <c r="AI30" i="128"/>
  <c r="R30" i="128"/>
  <c r="J30" i="128" s="1"/>
  <c r="L30" i="128"/>
  <c r="H30" i="128"/>
  <c r="AO29" i="128"/>
  <c r="AN29" i="128"/>
  <c r="AI29" i="128"/>
  <c r="AF29" i="128"/>
  <c r="J29" i="128" s="1"/>
  <c r="R29" i="128"/>
  <c r="L29" i="128"/>
  <c r="H29" i="128"/>
  <c r="AO28" i="128"/>
  <c r="AN28" i="128" s="1"/>
  <c r="AI28" i="128"/>
  <c r="R28" i="128"/>
  <c r="J28" i="128" s="1"/>
  <c r="L28" i="128"/>
  <c r="H28" i="128"/>
  <c r="AO27" i="128"/>
  <c r="AN27" i="128"/>
  <c r="AI27" i="128"/>
  <c r="R27" i="128"/>
  <c r="L27" i="128"/>
  <c r="H27" i="128"/>
  <c r="AO26" i="128"/>
  <c r="AN26" i="128" s="1"/>
  <c r="AI26" i="128"/>
  <c r="R26" i="128"/>
  <c r="L26" i="128"/>
  <c r="J26" i="128"/>
  <c r="I26" i="128"/>
  <c r="BF26" i="128" s="1"/>
  <c r="H26" i="128"/>
  <c r="AO25" i="128"/>
  <c r="AN25" i="128" s="1"/>
  <c r="AI25" i="128"/>
  <c r="R25" i="128"/>
  <c r="L25" i="128"/>
  <c r="J25" i="128"/>
  <c r="I25" i="128" s="1"/>
  <c r="BF25" i="128" s="1"/>
  <c r="H25" i="128"/>
  <c r="AO24" i="128"/>
  <c r="AN24" i="128" s="1"/>
  <c r="AI24" i="128"/>
  <c r="R24" i="128"/>
  <c r="J24" i="128" s="1"/>
  <c r="L24" i="128"/>
  <c r="H24" i="128"/>
  <c r="AO23" i="128"/>
  <c r="AN23" i="128"/>
  <c r="AI23" i="128"/>
  <c r="R23" i="128"/>
  <c r="L23" i="128"/>
  <c r="J23" i="128" s="1"/>
  <c r="I23" i="128"/>
  <c r="BF23" i="128" s="1"/>
  <c r="H23" i="128"/>
  <c r="AO22" i="128"/>
  <c r="AN22" i="128" s="1"/>
  <c r="AI22" i="128"/>
  <c r="R22" i="128"/>
  <c r="L22" i="128"/>
  <c r="J22" i="128"/>
  <c r="I22" i="128"/>
  <c r="BF22" i="128" s="1"/>
  <c r="H22" i="128"/>
  <c r="AO21" i="128"/>
  <c r="AN21" i="128" s="1"/>
  <c r="AI21" i="128"/>
  <c r="R21" i="128"/>
  <c r="L21" i="128"/>
  <c r="J21" i="128"/>
  <c r="I21" i="128" s="1"/>
  <c r="BF21" i="128" s="1"/>
  <c r="H21" i="128"/>
  <c r="AO20" i="128"/>
  <c r="AN20" i="128" s="1"/>
  <c r="AI20" i="128"/>
  <c r="R20" i="128"/>
  <c r="J20" i="128" s="1"/>
  <c r="L20" i="128"/>
  <c r="H20" i="128"/>
  <c r="AO19" i="128"/>
  <c r="AN19" i="128"/>
  <c r="AI19" i="128"/>
  <c r="R19" i="128"/>
  <c r="L19" i="128"/>
  <c r="J19" i="128" s="1"/>
  <c r="I19" i="128" s="1"/>
  <c r="BF19" i="128" s="1"/>
  <c r="H19" i="128"/>
  <c r="AO18" i="128"/>
  <c r="AN18" i="128" s="1"/>
  <c r="I18" i="128" s="1"/>
  <c r="BF18" i="128" s="1"/>
  <c r="AI18" i="128"/>
  <c r="R18" i="128"/>
  <c r="L18" i="128"/>
  <c r="J18" i="128"/>
  <c r="H18" i="128"/>
  <c r="AO17" i="128"/>
  <c r="AN17" i="128" s="1"/>
  <c r="AI17" i="128"/>
  <c r="R17" i="128"/>
  <c r="L17" i="128"/>
  <c r="J17" i="128"/>
  <c r="I17" i="128" s="1"/>
  <c r="BF17" i="128" s="1"/>
  <c r="H17" i="128"/>
  <c r="AO16" i="128"/>
  <c r="AN16" i="128" s="1"/>
  <c r="AI16" i="128"/>
  <c r="R16" i="128"/>
  <c r="J16" i="128" s="1"/>
  <c r="I16" i="128" s="1"/>
  <c r="BF16" i="128" s="1"/>
  <c r="L16" i="128"/>
  <c r="H16" i="128"/>
  <c r="AO15" i="128"/>
  <c r="AN15" i="128"/>
  <c r="AI15" i="128"/>
  <c r="R15" i="128"/>
  <c r="L15" i="128"/>
  <c r="H15" i="128"/>
  <c r="AO14" i="128"/>
  <c r="AN14" i="128" s="1"/>
  <c r="AI14" i="128"/>
  <c r="R14" i="128"/>
  <c r="L14" i="128"/>
  <c r="J14" i="128"/>
  <c r="I14" i="128"/>
  <c r="BF14" i="128" s="1"/>
  <c r="H14" i="128"/>
  <c r="AO13" i="128"/>
  <c r="AN13" i="128" s="1"/>
  <c r="AI13" i="128"/>
  <c r="R13" i="128"/>
  <c r="L13" i="128"/>
  <c r="J13" i="128"/>
  <c r="I13" i="128" s="1"/>
  <c r="BF13" i="128" s="1"/>
  <c r="H13" i="128"/>
  <c r="AO12" i="128"/>
  <c r="AN12" i="128" s="1"/>
  <c r="AI12" i="128"/>
  <c r="R12" i="128"/>
  <c r="J12" i="128" s="1"/>
  <c r="I12" i="128" s="1"/>
  <c r="BF12" i="128" s="1"/>
  <c r="L12" i="128"/>
  <c r="H12" i="128"/>
  <c r="AO11" i="128"/>
  <c r="AN11" i="128"/>
  <c r="AI11" i="128"/>
  <c r="R11" i="128"/>
  <c r="L11" i="128"/>
  <c r="J11" i="128" s="1"/>
  <c r="I11" i="128" s="1"/>
  <c r="BF11" i="128" s="1"/>
  <c r="H11" i="128"/>
  <c r="AO10" i="128"/>
  <c r="AN10" i="128" s="1"/>
  <c r="I10" i="128" s="1"/>
  <c r="BF10" i="128" s="1"/>
  <c r="AI10" i="128"/>
  <c r="R10" i="128"/>
  <c r="L10" i="128"/>
  <c r="J10" i="128"/>
  <c r="H10" i="128"/>
  <c r="AO9" i="128"/>
  <c r="AN9" i="128" s="1"/>
  <c r="AI9" i="128"/>
  <c r="R9" i="128"/>
  <c r="L9" i="128"/>
  <c r="J9" i="128"/>
  <c r="H9" i="128"/>
  <c r="AO8" i="128"/>
  <c r="AN8" i="128" s="1"/>
  <c r="AI8" i="128"/>
  <c r="R8" i="128"/>
  <c r="J8" i="128" s="1"/>
  <c r="L8" i="128"/>
  <c r="H8" i="128"/>
  <c r="AO7" i="128"/>
  <c r="AN7" i="128"/>
  <c r="AI7" i="128"/>
  <c r="R7" i="128"/>
  <c r="L7" i="128"/>
  <c r="H7" i="128"/>
  <c r="BE162" i="97"/>
  <c r="BC162" i="97"/>
  <c r="AZ162" i="97"/>
  <c r="AY162" i="97"/>
  <c r="AU162" i="97"/>
  <c r="AT162" i="97"/>
  <c r="AS162" i="97"/>
  <c r="AR162" i="97"/>
  <c r="AP162" i="97"/>
  <c r="AM162" i="97"/>
  <c r="AL162" i="97"/>
  <c r="AK162" i="97"/>
  <c r="AJ162" i="97"/>
  <c r="AG162" i="97"/>
  <c r="AE162" i="97"/>
  <c r="AD162" i="97"/>
  <c r="AC162" i="97"/>
  <c r="AB162" i="97"/>
  <c r="AA162" i="97"/>
  <c r="Z162" i="97"/>
  <c r="Y162" i="97"/>
  <c r="X162" i="97"/>
  <c r="W162" i="97"/>
  <c r="V162" i="97"/>
  <c r="U162" i="97"/>
  <c r="T162" i="97"/>
  <c r="S162" i="97"/>
  <c r="Q162" i="97"/>
  <c r="P162" i="97"/>
  <c r="O162" i="97"/>
  <c r="N162" i="97"/>
  <c r="M162" i="97"/>
  <c r="K162" i="97"/>
  <c r="G162" i="97"/>
  <c r="E162" i="97"/>
  <c r="D162" i="97"/>
  <c r="BB161" i="97"/>
  <c r="BA161" i="97"/>
  <c r="AV161" i="97"/>
  <c r="AV162" i="97" s="1"/>
  <c r="AQ161" i="97"/>
  <c r="AO161" i="97"/>
  <c r="AN161" i="97" s="1"/>
  <c r="AL161" i="97"/>
  <c r="AI161" i="97"/>
  <c r="AC161" i="97"/>
  <c r="R161" i="97"/>
  <c r="N161" i="97"/>
  <c r="L161" i="97" s="1"/>
  <c r="J161" i="97"/>
  <c r="I161" i="97" s="1"/>
  <c r="BF161" i="97" s="1"/>
  <c r="G161" i="97"/>
  <c r="F161" i="97"/>
  <c r="E161" i="97"/>
  <c r="BB160" i="97"/>
  <c r="AO160" i="97"/>
  <c r="AN160" i="97"/>
  <c r="AI160" i="97"/>
  <c r="AF160" i="97"/>
  <c r="R160" i="97"/>
  <c r="L160" i="97"/>
  <c r="J160" i="97" s="1"/>
  <c r="I160" i="97" s="1"/>
  <c r="H160" i="97"/>
  <c r="BB159" i="97"/>
  <c r="AX159" i="97"/>
  <c r="AX162" i="97" s="1"/>
  <c r="AW159" i="97"/>
  <c r="AW162" i="97" s="1"/>
  <c r="AQ159" i="97"/>
  <c r="AI159" i="97"/>
  <c r="R159" i="97"/>
  <c r="L159" i="97"/>
  <c r="H159" i="97"/>
  <c r="BB158" i="97"/>
  <c r="AO158" i="97"/>
  <c r="AN158" i="97"/>
  <c r="I158" i="97" s="1"/>
  <c r="BF158" i="97" s="1"/>
  <c r="AI158" i="97"/>
  <c r="L158" i="97"/>
  <c r="J158" i="97"/>
  <c r="H158" i="97"/>
  <c r="AO157" i="97"/>
  <c r="AN157" i="97" s="1"/>
  <c r="AI157" i="97"/>
  <c r="L157" i="97"/>
  <c r="J157" i="97" s="1"/>
  <c r="I157" i="97" s="1"/>
  <c r="BF157" i="97" s="1"/>
  <c r="H157" i="97"/>
  <c r="AO156" i="97"/>
  <c r="AN156" i="97"/>
  <c r="AI156" i="97"/>
  <c r="L156" i="97"/>
  <c r="J156" i="97"/>
  <c r="H156" i="97"/>
  <c r="BF155" i="97"/>
  <c r="AO155" i="97"/>
  <c r="AN155" i="97"/>
  <c r="AI155" i="97"/>
  <c r="L155" i="97"/>
  <c r="J155" i="97"/>
  <c r="I155" i="97"/>
  <c r="H155" i="97"/>
  <c r="AO154" i="97"/>
  <c r="AN154" i="97" s="1"/>
  <c r="AI154" i="97"/>
  <c r="L154" i="97"/>
  <c r="J154" i="97" s="1"/>
  <c r="I154" i="97"/>
  <c r="BF154" i="97" s="1"/>
  <c r="H154" i="97"/>
  <c r="AO153" i="97"/>
  <c r="AN153" i="97" s="1"/>
  <c r="AI153" i="97"/>
  <c r="L153" i="97"/>
  <c r="J153" i="97"/>
  <c r="H153" i="97"/>
  <c r="AO152" i="97"/>
  <c r="AN152" i="97"/>
  <c r="AI152" i="97"/>
  <c r="L152" i="97"/>
  <c r="J152" i="97"/>
  <c r="I152" i="97" s="1"/>
  <c r="BF152" i="97" s="1"/>
  <c r="H152" i="97"/>
  <c r="BB151" i="97"/>
  <c r="AO151" i="97"/>
  <c r="AN151" i="97"/>
  <c r="AI151" i="97"/>
  <c r="L151" i="97"/>
  <c r="J151" i="97"/>
  <c r="H151" i="97"/>
  <c r="AO150" i="97"/>
  <c r="AN150" i="97" s="1"/>
  <c r="AI150" i="97"/>
  <c r="L150" i="97"/>
  <c r="J150" i="97" s="1"/>
  <c r="I150" i="97" s="1"/>
  <c r="BF150" i="97" s="1"/>
  <c r="H150" i="97"/>
  <c r="AO149" i="97"/>
  <c r="AN149" i="97" s="1"/>
  <c r="AI149" i="97"/>
  <c r="L149" i="97"/>
  <c r="J149" i="97"/>
  <c r="I149" i="97" s="1"/>
  <c r="BF149" i="97" s="1"/>
  <c r="H149" i="97"/>
  <c r="AO148" i="97"/>
  <c r="AN148" i="97"/>
  <c r="AI148" i="97"/>
  <c r="L148" i="97"/>
  <c r="J148" i="97"/>
  <c r="H148" i="97"/>
  <c r="AO147" i="97"/>
  <c r="AN147" i="97"/>
  <c r="I147" i="97" s="1"/>
  <c r="BF147" i="97" s="1"/>
  <c r="AI147" i="97"/>
  <c r="L147" i="97"/>
  <c r="J147" i="97" s="1"/>
  <c r="H147" i="97"/>
  <c r="AO146" i="97"/>
  <c r="AN146" i="97" s="1"/>
  <c r="AI146" i="97"/>
  <c r="L146" i="97"/>
  <c r="J146" i="97" s="1"/>
  <c r="I146" i="97" s="1"/>
  <c r="BF146" i="97" s="1"/>
  <c r="H146" i="97"/>
  <c r="AO145" i="97"/>
  <c r="AN145" i="97"/>
  <c r="AI145" i="97"/>
  <c r="L145" i="97"/>
  <c r="J145" i="97"/>
  <c r="H145" i="97"/>
  <c r="AO144" i="97"/>
  <c r="AN144" i="97" s="1"/>
  <c r="AI144" i="97"/>
  <c r="L144" i="97"/>
  <c r="J144" i="97" s="1"/>
  <c r="H144" i="97"/>
  <c r="AO143" i="97"/>
  <c r="AN143" i="97" s="1"/>
  <c r="AI143" i="97"/>
  <c r="L143" i="97"/>
  <c r="J143" i="97" s="1"/>
  <c r="I143" i="97" s="1"/>
  <c r="BF143" i="97" s="1"/>
  <c r="H143" i="97"/>
  <c r="BF142" i="97"/>
  <c r="AO142" i="97"/>
  <c r="AN142" i="97"/>
  <c r="AI142" i="97"/>
  <c r="L142" i="97"/>
  <c r="J142" i="97"/>
  <c r="I142" i="97" s="1"/>
  <c r="H142" i="97"/>
  <c r="AO141" i="97"/>
  <c r="AN141" i="97" s="1"/>
  <c r="AI141" i="97"/>
  <c r="L141" i="97"/>
  <c r="J141" i="97" s="1"/>
  <c r="I141" i="97" s="1"/>
  <c r="BF141" i="97" s="1"/>
  <c r="H141" i="97"/>
  <c r="AO140" i="97"/>
  <c r="AN140" i="97" s="1"/>
  <c r="AI140" i="97"/>
  <c r="L140" i="97"/>
  <c r="J140" i="97"/>
  <c r="I140" i="97"/>
  <c r="BF140" i="97" s="1"/>
  <c r="H140" i="97"/>
  <c r="AO139" i="97"/>
  <c r="AN139" i="97"/>
  <c r="AI139" i="97"/>
  <c r="L139" i="97"/>
  <c r="J139" i="97"/>
  <c r="H139" i="97"/>
  <c r="AO138" i="97"/>
  <c r="AN138" i="97"/>
  <c r="AI138" i="97"/>
  <c r="I138" i="97" s="1"/>
  <c r="BF138" i="97" s="1"/>
  <c r="L138" i="97"/>
  <c r="J138" i="97" s="1"/>
  <c r="H138" i="97"/>
  <c r="AO137" i="97"/>
  <c r="AN137" i="97" s="1"/>
  <c r="AI137" i="97"/>
  <c r="L137" i="97"/>
  <c r="J137" i="97" s="1"/>
  <c r="I137" i="97" s="1"/>
  <c r="BF137" i="97" s="1"/>
  <c r="H137" i="97"/>
  <c r="AO136" i="97"/>
  <c r="AN136" i="97"/>
  <c r="AI136" i="97"/>
  <c r="L136" i="97"/>
  <c r="J136" i="97"/>
  <c r="H136" i="97"/>
  <c r="AO135" i="97"/>
  <c r="AN135" i="97" s="1"/>
  <c r="AI135" i="97"/>
  <c r="I135" i="97" s="1"/>
  <c r="BF135" i="97" s="1"/>
  <c r="L135" i="97"/>
  <c r="J135" i="97" s="1"/>
  <c r="H135" i="97"/>
  <c r="AO134" i="97"/>
  <c r="AN134" i="97" s="1"/>
  <c r="AI134" i="97"/>
  <c r="L134" i="97"/>
  <c r="J134" i="97" s="1"/>
  <c r="I134" i="97" s="1"/>
  <c r="BF134" i="97" s="1"/>
  <c r="H134" i="97"/>
  <c r="AO133" i="97"/>
  <c r="AN133" i="97"/>
  <c r="AI133" i="97"/>
  <c r="L133" i="97"/>
  <c r="J133" i="97"/>
  <c r="I133" i="97"/>
  <c r="BF133" i="97" s="1"/>
  <c r="H133" i="97"/>
  <c r="AO132" i="97"/>
  <c r="AN132" i="97"/>
  <c r="AI132" i="97"/>
  <c r="L132" i="97"/>
  <c r="J132" i="97" s="1"/>
  <c r="I132" i="97" s="1"/>
  <c r="BF132" i="97" s="1"/>
  <c r="H132" i="97"/>
  <c r="AO131" i="97"/>
  <c r="AN131" i="97"/>
  <c r="AI131" i="97"/>
  <c r="R131" i="97"/>
  <c r="J131" i="97" s="1"/>
  <c r="I131" i="97" s="1"/>
  <c r="BF131" i="97" s="1"/>
  <c r="L131" i="97"/>
  <c r="H131" i="97"/>
  <c r="AO130" i="97"/>
  <c r="AN130" i="97" s="1"/>
  <c r="I130" i="97" s="1"/>
  <c r="BF130" i="97" s="1"/>
  <c r="AI130" i="97"/>
  <c r="R130" i="97"/>
  <c r="L130" i="97"/>
  <c r="J130" i="97"/>
  <c r="H130" i="97"/>
  <c r="AO129" i="97"/>
  <c r="AN129" i="97"/>
  <c r="AI129" i="97"/>
  <c r="R129" i="97"/>
  <c r="L129" i="97"/>
  <c r="H129" i="97"/>
  <c r="AO128" i="97"/>
  <c r="AN128" i="97"/>
  <c r="I128" i="97" s="1"/>
  <c r="BF128" i="97" s="1"/>
  <c r="AI128" i="97"/>
  <c r="R128" i="97"/>
  <c r="L128" i="97"/>
  <c r="J128" i="97"/>
  <c r="H128" i="97"/>
  <c r="AO127" i="97"/>
  <c r="AN127" i="97" s="1"/>
  <c r="AI127" i="97"/>
  <c r="R127" i="97"/>
  <c r="L127" i="97"/>
  <c r="J127" i="97"/>
  <c r="H127" i="97"/>
  <c r="AO126" i="97"/>
  <c r="AN126" i="97"/>
  <c r="AI126" i="97"/>
  <c r="R126" i="97"/>
  <c r="L126" i="97"/>
  <c r="J126" i="97" s="1"/>
  <c r="I126" i="97" s="1"/>
  <c r="BF126" i="97" s="1"/>
  <c r="H126" i="97"/>
  <c r="AO125" i="97"/>
  <c r="AN125" i="97"/>
  <c r="AI125" i="97"/>
  <c r="R125" i="97"/>
  <c r="L125" i="97"/>
  <c r="J125" i="97" s="1"/>
  <c r="I125" i="97" s="1"/>
  <c r="BF125" i="97" s="1"/>
  <c r="H125" i="97"/>
  <c r="BB124" i="97"/>
  <c r="AO124" i="97"/>
  <c r="AN124" i="97"/>
  <c r="AI124" i="97"/>
  <c r="R124" i="97"/>
  <c r="L124" i="97"/>
  <c r="J124" i="97" s="1"/>
  <c r="I124" i="97" s="1"/>
  <c r="BF124" i="97" s="1"/>
  <c r="H124" i="97"/>
  <c r="AO123" i="97"/>
  <c r="AN123" i="97" s="1"/>
  <c r="AI123" i="97"/>
  <c r="R123" i="97"/>
  <c r="L123" i="97"/>
  <c r="J123" i="97"/>
  <c r="H123" i="97"/>
  <c r="AO122" i="97"/>
  <c r="AN122" i="97"/>
  <c r="AI122" i="97"/>
  <c r="R122" i="97"/>
  <c r="L122" i="97"/>
  <c r="J122" i="97" s="1"/>
  <c r="I122" i="97" s="1"/>
  <c r="BF122" i="97" s="1"/>
  <c r="H122" i="97"/>
  <c r="AO121" i="97"/>
  <c r="AN121" i="97"/>
  <c r="AI121" i="97"/>
  <c r="R121" i="97"/>
  <c r="L121" i="97"/>
  <c r="J121" i="97" s="1"/>
  <c r="I121" i="97" s="1"/>
  <c r="BF121" i="97" s="1"/>
  <c r="H121" i="97"/>
  <c r="AO120" i="97"/>
  <c r="AN120" i="97"/>
  <c r="AI120" i="97"/>
  <c r="R120" i="97"/>
  <c r="L120" i="97"/>
  <c r="J120" i="97" s="1"/>
  <c r="I120" i="97" s="1"/>
  <c r="BF120" i="97" s="1"/>
  <c r="H120" i="97"/>
  <c r="AO119" i="97"/>
  <c r="AN119" i="97" s="1"/>
  <c r="AI119" i="97"/>
  <c r="R119" i="97"/>
  <c r="L119" i="97"/>
  <c r="J119" i="97"/>
  <c r="H119" i="97"/>
  <c r="AO118" i="97"/>
  <c r="AN118" i="97"/>
  <c r="AI118" i="97"/>
  <c r="R118" i="97"/>
  <c r="L118" i="97"/>
  <c r="J118" i="97" s="1"/>
  <c r="I118" i="97" s="1"/>
  <c r="BF118" i="97" s="1"/>
  <c r="H118" i="97"/>
  <c r="AO117" i="97"/>
  <c r="AN117" i="97"/>
  <c r="AI117" i="97"/>
  <c r="R117" i="97"/>
  <c r="L117" i="97"/>
  <c r="J117" i="97" s="1"/>
  <c r="I117" i="97" s="1"/>
  <c r="BF117" i="97" s="1"/>
  <c r="H117" i="97"/>
  <c r="AO116" i="97"/>
  <c r="AN116" i="97"/>
  <c r="AI116" i="97"/>
  <c r="R116" i="97"/>
  <c r="L116" i="97"/>
  <c r="J116" i="97" s="1"/>
  <c r="I116" i="97" s="1"/>
  <c r="BF116" i="97" s="1"/>
  <c r="H116" i="97"/>
  <c r="AO115" i="97"/>
  <c r="AN115" i="97" s="1"/>
  <c r="AI115" i="97"/>
  <c r="R115" i="97"/>
  <c r="L115" i="97"/>
  <c r="J115" i="97"/>
  <c r="H115" i="97"/>
  <c r="AO114" i="97"/>
  <c r="AN114" i="97"/>
  <c r="AI114" i="97"/>
  <c r="R114" i="97"/>
  <c r="L114" i="97"/>
  <c r="J114" i="97" s="1"/>
  <c r="I114" i="97" s="1"/>
  <c r="BF114" i="97" s="1"/>
  <c r="H114" i="97"/>
  <c r="AO113" i="97"/>
  <c r="AN113" i="97"/>
  <c r="AI113" i="97"/>
  <c r="R113" i="97"/>
  <c r="L113" i="97"/>
  <c r="J113" i="97" s="1"/>
  <c r="I113" i="97" s="1"/>
  <c r="BF113" i="97" s="1"/>
  <c r="H113" i="97"/>
  <c r="AO112" i="97"/>
  <c r="AN112" i="97"/>
  <c r="AI112" i="97"/>
  <c r="R112" i="97"/>
  <c r="L112" i="97"/>
  <c r="J112" i="97" s="1"/>
  <c r="I112" i="97" s="1"/>
  <c r="BF112" i="97" s="1"/>
  <c r="H112" i="97"/>
  <c r="AO111" i="97"/>
  <c r="AN111" i="97" s="1"/>
  <c r="AI111" i="97"/>
  <c r="R111" i="97"/>
  <c r="L111" i="97"/>
  <c r="J111" i="97"/>
  <c r="H111" i="97"/>
  <c r="AO110" i="97"/>
  <c r="AN110" i="97"/>
  <c r="AI110" i="97"/>
  <c r="R110" i="97"/>
  <c r="L110" i="97"/>
  <c r="J110" i="97" s="1"/>
  <c r="I110" i="97" s="1"/>
  <c r="BF110" i="97" s="1"/>
  <c r="H110" i="97"/>
  <c r="AO109" i="97"/>
  <c r="AN109" i="97"/>
  <c r="AI109" i="97"/>
  <c r="R109" i="97"/>
  <c r="L109" i="97"/>
  <c r="J109" i="97" s="1"/>
  <c r="I109" i="97" s="1"/>
  <c r="BF109" i="97" s="1"/>
  <c r="H109" i="97"/>
  <c r="AO108" i="97"/>
  <c r="AN108" i="97"/>
  <c r="AI108" i="97"/>
  <c r="R108" i="97"/>
  <c r="L108" i="97"/>
  <c r="J108" i="97" s="1"/>
  <c r="I108" i="97" s="1"/>
  <c r="BF108" i="97" s="1"/>
  <c r="H108" i="97"/>
  <c r="AO107" i="97"/>
  <c r="AN107" i="97" s="1"/>
  <c r="AI107" i="97"/>
  <c r="R107" i="97"/>
  <c r="L107" i="97"/>
  <c r="J107" i="97"/>
  <c r="H107" i="97"/>
  <c r="AO106" i="97"/>
  <c r="AN106" i="97"/>
  <c r="AI106" i="97"/>
  <c r="R106" i="97"/>
  <c r="L106" i="97"/>
  <c r="J106" i="97" s="1"/>
  <c r="I106" i="97" s="1"/>
  <c r="BF106" i="97" s="1"/>
  <c r="H106" i="97"/>
  <c r="AO105" i="97"/>
  <c r="AN105" i="97"/>
  <c r="AI105" i="97"/>
  <c r="R105" i="97"/>
  <c r="L105" i="97"/>
  <c r="J105" i="97" s="1"/>
  <c r="I105" i="97" s="1"/>
  <c r="BF105" i="97" s="1"/>
  <c r="H105" i="97"/>
  <c r="AO104" i="97"/>
  <c r="AN104" i="97"/>
  <c r="AI104" i="97"/>
  <c r="R104" i="97"/>
  <c r="L104" i="97"/>
  <c r="J104" i="97" s="1"/>
  <c r="I104" i="97" s="1"/>
  <c r="BF104" i="97" s="1"/>
  <c r="H104" i="97"/>
  <c r="AO103" i="97"/>
  <c r="AN103" i="97" s="1"/>
  <c r="AI103" i="97"/>
  <c r="R103" i="97"/>
  <c r="L103" i="97"/>
  <c r="J103" i="97"/>
  <c r="H103" i="97"/>
  <c r="BB102" i="97"/>
  <c r="AO102" i="97"/>
  <c r="AN102" i="97" s="1"/>
  <c r="AI102" i="97"/>
  <c r="R102" i="97"/>
  <c r="J102" i="97" s="1"/>
  <c r="I102" i="97" s="1"/>
  <c r="BF102" i="97" s="1"/>
  <c r="L102" i="97"/>
  <c r="H102" i="97"/>
  <c r="AO101" i="97"/>
  <c r="AN101" i="97" s="1"/>
  <c r="AI101" i="97"/>
  <c r="R101" i="97"/>
  <c r="L101" i="97"/>
  <c r="J101" i="97" s="1"/>
  <c r="H101" i="97"/>
  <c r="AO100" i="97"/>
  <c r="AN100" i="97"/>
  <c r="I100" i="97" s="1"/>
  <c r="BF100" i="97" s="1"/>
  <c r="AI100" i="97"/>
  <c r="R100" i="97"/>
  <c r="L100" i="97"/>
  <c r="J100" i="97"/>
  <c r="H100" i="97"/>
  <c r="AO99" i="97"/>
  <c r="AN99" i="97" s="1"/>
  <c r="AI99" i="97"/>
  <c r="R99" i="97"/>
  <c r="L99" i="97"/>
  <c r="J99" i="97" s="1"/>
  <c r="H99" i="97"/>
  <c r="AO98" i="97"/>
  <c r="AN98" i="97" s="1"/>
  <c r="AI98" i="97"/>
  <c r="R98" i="97"/>
  <c r="J98" i="97" s="1"/>
  <c r="I98" i="97" s="1"/>
  <c r="BF98" i="97" s="1"/>
  <c r="L98" i="97"/>
  <c r="H98" i="97"/>
  <c r="AO97" i="97"/>
  <c r="AN97" i="97" s="1"/>
  <c r="AI97" i="97"/>
  <c r="R97" i="97"/>
  <c r="L97" i="97"/>
  <c r="J97" i="97" s="1"/>
  <c r="H97" i="97"/>
  <c r="AO96" i="97"/>
  <c r="AN96" i="97"/>
  <c r="I96" i="97" s="1"/>
  <c r="BF96" i="97" s="1"/>
  <c r="AI96" i="97"/>
  <c r="R96" i="97"/>
  <c r="L96" i="97"/>
  <c r="J96" i="97"/>
  <c r="H96" i="97"/>
  <c r="AO95" i="97"/>
  <c r="AN95" i="97" s="1"/>
  <c r="AI95" i="97"/>
  <c r="R95" i="97"/>
  <c r="L95" i="97"/>
  <c r="J95" i="97" s="1"/>
  <c r="H95" i="97"/>
  <c r="AO94" i="97"/>
  <c r="AN94" i="97" s="1"/>
  <c r="AI94" i="97"/>
  <c r="R94" i="97"/>
  <c r="J94" i="97" s="1"/>
  <c r="L94" i="97"/>
  <c r="H94" i="97"/>
  <c r="AO93" i="97"/>
  <c r="AN93" i="97" s="1"/>
  <c r="AI93" i="97"/>
  <c r="R93" i="97"/>
  <c r="L93" i="97"/>
  <c r="J93" i="97" s="1"/>
  <c r="I93" i="97" s="1"/>
  <c r="BF93" i="97" s="1"/>
  <c r="H93" i="97"/>
  <c r="AO92" i="97"/>
  <c r="AN92" i="97"/>
  <c r="I92" i="97" s="1"/>
  <c r="BF92" i="97" s="1"/>
  <c r="AI92" i="97"/>
  <c r="R92" i="97"/>
  <c r="L92" i="97"/>
  <c r="J92" i="97"/>
  <c r="H92" i="97"/>
  <c r="AO91" i="97"/>
  <c r="AN91" i="97" s="1"/>
  <c r="AI91" i="97"/>
  <c r="R91" i="97"/>
  <c r="L91" i="97"/>
  <c r="J91" i="97" s="1"/>
  <c r="I91" i="97" s="1"/>
  <c r="BF91" i="97" s="1"/>
  <c r="H91" i="97"/>
  <c r="AO90" i="97"/>
  <c r="AN90" i="97" s="1"/>
  <c r="AI90" i="97"/>
  <c r="R90" i="97"/>
  <c r="J90" i="97" s="1"/>
  <c r="I90" i="97" s="1"/>
  <c r="BF90" i="97" s="1"/>
  <c r="L90" i="97"/>
  <c r="H90" i="97"/>
  <c r="AO89" i="97"/>
  <c r="AN89" i="97" s="1"/>
  <c r="AI89" i="97"/>
  <c r="R89" i="97"/>
  <c r="L89" i="97"/>
  <c r="J89" i="97" s="1"/>
  <c r="I89" i="97" s="1"/>
  <c r="BF89" i="97" s="1"/>
  <c r="H89" i="97"/>
  <c r="AO88" i="97"/>
  <c r="AN88" i="97"/>
  <c r="I88" i="97" s="1"/>
  <c r="BF88" i="97" s="1"/>
  <c r="AI88" i="97"/>
  <c r="R88" i="97"/>
  <c r="L88" i="97"/>
  <c r="J88" i="97"/>
  <c r="H88" i="97"/>
  <c r="BB87" i="97"/>
  <c r="BA87" i="97"/>
  <c r="BA162" i="97" s="1"/>
  <c r="AO87" i="97"/>
  <c r="AN87" i="97"/>
  <c r="AI87" i="97"/>
  <c r="R87" i="97"/>
  <c r="L87" i="97"/>
  <c r="J87" i="97" s="1"/>
  <c r="I87" i="97" s="1"/>
  <c r="BF87" i="97" s="1"/>
  <c r="H87" i="97"/>
  <c r="AO86" i="97"/>
  <c r="AN86" i="97" s="1"/>
  <c r="AI86" i="97"/>
  <c r="R86" i="97"/>
  <c r="L86" i="97"/>
  <c r="J86" i="97"/>
  <c r="I86" i="97" s="1"/>
  <c r="BF86" i="97" s="1"/>
  <c r="H86" i="97"/>
  <c r="AO85" i="97"/>
  <c r="AN85" i="97"/>
  <c r="AI85" i="97"/>
  <c r="R85" i="97"/>
  <c r="L85" i="97"/>
  <c r="J85" i="97" s="1"/>
  <c r="I85" i="97" s="1"/>
  <c r="BF85" i="97" s="1"/>
  <c r="H85" i="97"/>
  <c r="AO84" i="97"/>
  <c r="AN84" i="97"/>
  <c r="AI84" i="97"/>
  <c r="R84" i="97"/>
  <c r="L84" i="97"/>
  <c r="J84" i="97" s="1"/>
  <c r="I84" i="97" s="1"/>
  <c r="BF84" i="97" s="1"/>
  <c r="H84" i="97"/>
  <c r="AO83" i="97"/>
  <c r="AN83" i="97"/>
  <c r="AI83" i="97"/>
  <c r="R83" i="97"/>
  <c r="L83" i="97"/>
  <c r="J83" i="97" s="1"/>
  <c r="H83" i="97"/>
  <c r="AO82" i="97"/>
  <c r="AN82" i="97" s="1"/>
  <c r="AI82" i="97"/>
  <c r="R82" i="97"/>
  <c r="L82" i="97"/>
  <c r="J82" i="97"/>
  <c r="H82" i="97"/>
  <c r="AO81" i="97"/>
  <c r="AN81" i="97"/>
  <c r="AI81" i="97"/>
  <c r="R81" i="97"/>
  <c r="L81" i="97"/>
  <c r="J81" i="97" s="1"/>
  <c r="I81" i="97" s="1"/>
  <c r="BF81" i="97" s="1"/>
  <c r="H81" i="97"/>
  <c r="BF80" i="97"/>
  <c r="AO80" i="97"/>
  <c r="AN80" i="97"/>
  <c r="AI80" i="97"/>
  <c r="R80" i="97"/>
  <c r="L80" i="97"/>
  <c r="J80" i="97" s="1"/>
  <c r="I80" i="97" s="1"/>
  <c r="H80" i="97"/>
  <c r="AO79" i="97"/>
  <c r="AN79" i="97"/>
  <c r="AI79" i="97"/>
  <c r="R79" i="97"/>
  <c r="L79" i="97"/>
  <c r="J79" i="97" s="1"/>
  <c r="H79" i="97"/>
  <c r="AO78" i="97"/>
  <c r="AN78" i="97" s="1"/>
  <c r="AI78" i="97"/>
  <c r="R78" i="97"/>
  <c r="L78" i="97"/>
  <c r="J78" i="97"/>
  <c r="H78" i="97"/>
  <c r="AO77" i="97"/>
  <c r="AN77" i="97"/>
  <c r="AI77" i="97"/>
  <c r="R77" i="97"/>
  <c r="L77" i="97"/>
  <c r="J77" i="97" s="1"/>
  <c r="I77" i="97" s="1"/>
  <c r="BF77" i="97" s="1"/>
  <c r="H77" i="97"/>
  <c r="BF76" i="97"/>
  <c r="AO76" i="97"/>
  <c r="AN76" i="97"/>
  <c r="AI76" i="97"/>
  <c r="R76" i="97"/>
  <c r="L76" i="97"/>
  <c r="J76" i="97" s="1"/>
  <c r="I76" i="97" s="1"/>
  <c r="H76" i="97"/>
  <c r="AO75" i="97"/>
  <c r="AN75" i="97"/>
  <c r="AI75" i="97"/>
  <c r="R75" i="97"/>
  <c r="L75" i="97"/>
  <c r="J75" i="97" s="1"/>
  <c r="I75" i="97" s="1"/>
  <c r="BF75" i="97" s="1"/>
  <c r="H75" i="97"/>
  <c r="AO74" i="97"/>
  <c r="AN74" i="97" s="1"/>
  <c r="AI74" i="97"/>
  <c r="R74" i="97"/>
  <c r="L74" i="97"/>
  <c r="J74" i="97"/>
  <c r="I74" i="97" s="1"/>
  <c r="BF74" i="97" s="1"/>
  <c r="H74" i="97"/>
  <c r="AO73" i="97"/>
  <c r="AN73" i="97"/>
  <c r="AI73" i="97"/>
  <c r="R73" i="97"/>
  <c r="L73" i="97"/>
  <c r="J73" i="97" s="1"/>
  <c r="I73" i="97" s="1"/>
  <c r="BF73" i="97" s="1"/>
  <c r="H73" i="97"/>
  <c r="AO72" i="97"/>
  <c r="AN72" i="97"/>
  <c r="AI72" i="97"/>
  <c r="R72" i="97"/>
  <c r="L72" i="97"/>
  <c r="J72" i="97" s="1"/>
  <c r="I72" i="97" s="1"/>
  <c r="BF72" i="97" s="1"/>
  <c r="H72" i="97"/>
  <c r="AO71" i="97"/>
  <c r="AN71" i="97"/>
  <c r="AI71" i="97"/>
  <c r="R71" i="97"/>
  <c r="L71" i="97"/>
  <c r="J71" i="97" s="1"/>
  <c r="I71" i="97" s="1"/>
  <c r="BF71" i="97" s="1"/>
  <c r="H71" i="97"/>
  <c r="AO70" i="97"/>
  <c r="AN70" i="97" s="1"/>
  <c r="AI70" i="97"/>
  <c r="R70" i="97"/>
  <c r="L70" i="97"/>
  <c r="J70" i="97"/>
  <c r="I70" i="97" s="1"/>
  <c r="BF70" i="97" s="1"/>
  <c r="H70" i="97"/>
  <c r="AO69" i="97"/>
  <c r="AN69" i="97"/>
  <c r="AI69" i="97"/>
  <c r="R69" i="97"/>
  <c r="L69" i="97"/>
  <c r="J69" i="97" s="1"/>
  <c r="I69" i="97" s="1"/>
  <c r="BF69" i="97" s="1"/>
  <c r="H69" i="97"/>
  <c r="AO68" i="97"/>
  <c r="AN68" i="97"/>
  <c r="AI68" i="97"/>
  <c r="R68" i="97"/>
  <c r="L68" i="97"/>
  <c r="J68" i="97" s="1"/>
  <c r="I68" i="97" s="1"/>
  <c r="BF68" i="97" s="1"/>
  <c r="H68" i="97"/>
  <c r="AO67" i="97"/>
  <c r="AN67" i="97"/>
  <c r="AI67" i="97"/>
  <c r="R67" i="97"/>
  <c r="L67" i="97"/>
  <c r="J67" i="97" s="1"/>
  <c r="H67" i="97"/>
  <c r="AO66" i="97"/>
  <c r="AN66" i="97" s="1"/>
  <c r="AI66" i="97"/>
  <c r="R66" i="97"/>
  <c r="L66" i="97"/>
  <c r="J66" i="97"/>
  <c r="I66" i="97" s="1"/>
  <c r="BF66" i="97" s="1"/>
  <c r="H66" i="97"/>
  <c r="AO65" i="97"/>
  <c r="AN65" i="97"/>
  <c r="AI65" i="97"/>
  <c r="R65" i="97"/>
  <c r="L65" i="97"/>
  <c r="J65" i="97" s="1"/>
  <c r="I65" i="97" s="1"/>
  <c r="BF65" i="97" s="1"/>
  <c r="H65" i="97"/>
  <c r="AO64" i="97"/>
  <c r="AN64" i="97"/>
  <c r="AI64" i="97"/>
  <c r="R64" i="97"/>
  <c r="L64" i="97"/>
  <c r="J64" i="97" s="1"/>
  <c r="I64" i="97" s="1"/>
  <c r="BF64" i="97" s="1"/>
  <c r="H64" i="97"/>
  <c r="AO63" i="97"/>
  <c r="AN63" i="97"/>
  <c r="AI63" i="97"/>
  <c r="R63" i="97"/>
  <c r="L63" i="97"/>
  <c r="J63" i="97" s="1"/>
  <c r="H63" i="97"/>
  <c r="AO62" i="97"/>
  <c r="AN62" i="97" s="1"/>
  <c r="AI62" i="97"/>
  <c r="R62" i="97"/>
  <c r="L62" i="97"/>
  <c r="J62" i="97"/>
  <c r="I62" i="97" s="1"/>
  <c r="BF62" i="97" s="1"/>
  <c r="H62" i="97"/>
  <c r="AO61" i="97"/>
  <c r="AN61" i="97"/>
  <c r="AI61" i="97"/>
  <c r="R61" i="97"/>
  <c r="L61" i="97"/>
  <c r="J61" i="97" s="1"/>
  <c r="I61" i="97" s="1"/>
  <c r="BF61" i="97" s="1"/>
  <c r="H61" i="97"/>
  <c r="BF60" i="97"/>
  <c r="AO60" i="97"/>
  <c r="AN60" i="97"/>
  <c r="AI60" i="97"/>
  <c r="R60" i="97"/>
  <c r="L60" i="97"/>
  <c r="J60" i="97" s="1"/>
  <c r="I60" i="97" s="1"/>
  <c r="H60" i="97"/>
  <c r="AO59" i="97"/>
  <c r="AN59" i="97"/>
  <c r="AI59" i="97"/>
  <c r="R59" i="97"/>
  <c r="L59" i="97"/>
  <c r="J59" i="97" s="1"/>
  <c r="I59" i="97" s="1"/>
  <c r="BF59" i="97" s="1"/>
  <c r="H59" i="97"/>
  <c r="AO58" i="97"/>
  <c r="AN58" i="97" s="1"/>
  <c r="AI58" i="97"/>
  <c r="R58" i="97"/>
  <c r="L58" i="97"/>
  <c r="J58" i="97"/>
  <c r="H58" i="97"/>
  <c r="AO57" i="97"/>
  <c r="AN57" i="97"/>
  <c r="AI57" i="97"/>
  <c r="R57" i="97"/>
  <c r="L57" i="97"/>
  <c r="J57" i="97" s="1"/>
  <c r="I57" i="97" s="1"/>
  <c r="BF57" i="97" s="1"/>
  <c r="H57" i="97"/>
  <c r="BF56" i="97"/>
  <c r="AO56" i="97"/>
  <c r="AN56" i="97"/>
  <c r="AI56" i="97"/>
  <c r="R56" i="97"/>
  <c r="L56" i="97"/>
  <c r="J56" i="97" s="1"/>
  <c r="I56" i="97" s="1"/>
  <c r="H56" i="97"/>
  <c r="AO55" i="97"/>
  <c r="AN55" i="97"/>
  <c r="AI55" i="97"/>
  <c r="R55" i="97"/>
  <c r="L55" i="97"/>
  <c r="J55" i="97" s="1"/>
  <c r="I55" i="97" s="1"/>
  <c r="BF55" i="97" s="1"/>
  <c r="H55" i="97"/>
  <c r="AO54" i="97"/>
  <c r="AN54" i="97" s="1"/>
  <c r="AI54" i="97"/>
  <c r="R54" i="97"/>
  <c r="L54" i="97"/>
  <c r="J54" i="97"/>
  <c r="H54" i="97"/>
  <c r="AO53" i="97"/>
  <c r="AN53" i="97"/>
  <c r="AI53" i="97"/>
  <c r="R53" i="97"/>
  <c r="L53" i="97"/>
  <c r="J53" i="97" s="1"/>
  <c r="I53" i="97" s="1"/>
  <c r="BF53" i="97" s="1"/>
  <c r="H53" i="97"/>
  <c r="BF52" i="97"/>
  <c r="AO52" i="97"/>
  <c r="AN52" i="97"/>
  <c r="AI52" i="97"/>
  <c r="R52" i="97"/>
  <c r="L52" i="97"/>
  <c r="J52" i="97" s="1"/>
  <c r="I52" i="97" s="1"/>
  <c r="H52" i="97"/>
  <c r="AO51" i="97"/>
  <c r="AN51" i="97"/>
  <c r="AI51" i="97"/>
  <c r="R51" i="97"/>
  <c r="L51" i="97"/>
  <c r="J51" i="97" s="1"/>
  <c r="I51" i="97" s="1"/>
  <c r="BF51" i="97" s="1"/>
  <c r="H51" i="97"/>
  <c r="AO50" i="97"/>
  <c r="AN50" i="97" s="1"/>
  <c r="AI50" i="97"/>
  <c r="R50" i="97"/>
  <c r="L50" i="97"/>
  <c r="J50" i="97"/>
  <c r="I50" i="97" s="1"/>
  <c r="BF50" i="97" s="1"/>
  <c r="H50" i="97"/>
  <c r="AO49" i="97"/>
  <c r="AN49" i="97"/>
  <c r="AI49" i="97"/>
  <c r="R49" i="97"/>
  <c r="L49" i="97"/>
  <c r="J49" i="97" s="1"/>
  <c r="I49" i="97" s="1"/>
  <c r="BF49" i="97" s="1"/>
  <c r="H49" i="97"/>
  <c r="AO48" i="97"/>
  <c r="AN48" i="97"/>
  <c r="AI48" i="97"/>
  <c r="R48" i="97"/>
  <c r="L48" i="97"/>
  <c r="J48" i="97" s="1"/>
  <c r="I48" i="97" s="1"/>
  <c r="BF48" i="97" s="1"/>
  <c r="H48" i="97"/>
  <c r="AO47" i="97"/>
  <c r="AN47" i="97"/>
  <c r="AI47" i="97"/>
  <c r="R47" i="97"/>
  <c r="L47" i="97"/>
  <c r="J47" i="97" s="1"/>
  <c r="I47" i="97" s="1"/>
  <c r="BF47" i="97" s="1"/>
  <c r="H47" i="97"/>
  <c r="AO46" i="97"/>
  <c r="AN46" i="97"/>
  <c r="AI46" i="97"/>
  <c r="R46" i="97"/>
  <c r="L46" i="97"/>
  <c r="J46" i="97" s="1"/>
  <c r="I46" i="97" s="1"/>
  <c r="BF46" i="97" s="1"/>
  <c r="H46" i="97"/>
  <c r="AO45" i="97"/>
  <c r="AN45" i="97"/>
  <c r="AI45" i="97"/>
  <c r="R45" i="97"/>
  <c r="L45" i="97"/>
  <c r="J45" i="97" s="1"/>
  <c r="H45" i="97"/>
  <c r="AO44" i="97"/>
  <c r="AN44" i="97"/>
  <c r="AI44" i="97"/>
  <c r="R44" i="97"/>
  <c r="L44" i="97"/>
  <c r="J44" i="97" s="1"/>
  <c r="I44" i="97" s="1"/>
  <c r="BF44" i="97" s="1"/>
  <c r="H44" i="97"/>
  <c r="AO43" i="97"/>
  <c r="AN43" i="97"/>
  <c r="AI43" i="97"/>
  <c r="R43" i="97"/>
  <c r="L43" i="97"/>
  <c r="J43" i="97" s="1"/>
  <c r="H43" i="97"/>
  <c r="AO42" i="97"/>
  <c r="AN42" i="97"/>
  <c r="AI42" i="97"/>
  <c r="R42" i="97"/>
  <c r="L42" i="97"/>
  <c r="J42" i="97"/>
  <c r="I42" i="97" s="1"/>
  <c r="BF42" i="97" s="1"/>
  <c r="H42" i="97"/>
  <c r="AO41" i="97"/>
  <c r="AN41" i="97"/>
  <c r="AI41" i="97"/>
  <c r="R41" i="97"/>
  <c r="L41" i="97"/>
  <c r="J41" i="97" s="1"/>
  <c r="H41" i="97"/>
  <c r="BF40" i="97"/>
  <c r="BB40" i="97"/>
  <c r="AO40" i="97"/>
  <c r="AN40" i="97" s="1"/>
  <c r="AI40" i="97"/>
  <c r="R40" i="97"/>
  <c r="L40" i="97"/>
  <c r="J40" i="97" s="1"/>
  <c r="I40" i="97" s="1"/>
  <c r="H40" i="97"/>
  <c r="AO39" i="97"/>
  <c r="AN39" i="97" s="1"/>
  <c r="I39" i="97" s="1"/>
  <c r="BF39" i="97" s="1"/>
  <c r="AI39" i="97"/>
  <c r="R39" i="97"/>
  <c r="J39" i="97" s="1"/>
  <c r="L39" i="97"/>
  <c r="H39" i="97"/>
  <c r="BB38" i="97"/>
  <c r="AO38" i="97"/>
  <c r="AN38" i="97" s="1"/>
  <c r="AI38" i="97"/>
  <c r="R38" i="97"/>
  <c r="J38" i="97" s="1"/>
  <c r="I38" i="97" s="1"/>
  <c r="BF38" i="97" s="1"/>
  <c r="L38" i="97"/>
  <c r="H38" i="97"/>
  <c r="AO37" i="97"/>
  <c r="AN37" i="97" s="1"/>
  <c r="AI37" i="97"/>
  <c r="R37" i="97"/>
  <c r="L37" i="97"/>
  <c r="J37" i="97"/>
  <c r="I37" i="97" s="1"/>
  <c r="BF37" i="97" s="1"/>
  <c r="H37" i="97"/>
  <c r="AO36" i="97"/>
  <c r="AN36" i="97"/>
  <c r="AI36" i="97"/>
  <c r="R36" i="97"/>
  <c r="J36" i="97" s="1"/>
  <c r="I36" i="97" s="1"/>
  <c r="BF36" i="97" s="1"/>
  <c r="L36" i="97"/>
  <c r="H36" i="97"/>
  <c r="AO35" i="97"/>
  <c r="AN35" i="97" s="1"/>
  <c r="AI35" i="97"/>
  <c r="R35" i="97"/>
  <c r="L35" i="97"/>
  <c r="J35" i="97"/>
  <c r="I35" i="97" s="1"/>
  <c r="BF35" i="97" s="1"/>
  <c r="H35" i="97"/>
  <c r="BB34" i="97"/>
  <c r="AO34" i="97"/>
  <c r="AN34" i="97"/>
  <c r="AI34" i="97"/>
  <c r="R34" i="97"/>
  <c r="L34" i="97"/>
  <c r="J34" i="97" s="1"/>
  <c r="H34" i="97"/>
  <c r="BB33" i="97"/>
  <c r="AO33" i="97"/>
  <c r="AN33" i="97" s="1"/>
  <c r="AI33" i="97"/>
  <c r="R33" i="97"/>
  <c r="L33" i="97"/>
  <c r="J33" i="97" s="1"/>
  <c r="H33" i="97"/>
  <c r="BB32" i="97"/>
  <c r="AO32" i="97"/>
  <c r="AN32" i="97" s="1"/>
  <c r="I32" i="97" s="1"/>
  <c r="BF32" i="97" s="1"/>
  <c r="AI32" i="97"/>
  <c r="R32" i="97"/>
  <c r="L32" i="97"/>
  <c r="J32" i="97"/>
  <c r="H32" i="97"/>
  <c r="AO31" i="97"/>
  <c r="AN31" i="97"/>
  <c r="AI31" i="97"/>
  <c r="R31" i="97"/>
  <c r="J31" i="97" s="1"/>
  <c r="I31" i="97" s="1"/>
  <c r="BF31" i="97" s="1"/>
  <c r="L31" i="97"/>
  <c r="H31" i="97"/>
  <c r="AO30" i="97"/>
  <c r="AN30" i="97" s="1"/>
  <c r="AI30" i="97"/>
  <c r="R30" i="97"/>
  <c r="L30" i="97"/>
  <c r="J30" i="97"/>
  <c r="H30" i="97"/>
  <c r="AO29" i="97"/>
  <c r="AN29" i="97" s="1"/>
  <c r="AI29" i="97"/>
  <c r="AF29" i="97"/>
  <c r="AF162" i="97" s="1"/>
  <c r="R29" i="97"/>
  <c r="L29" i="97"/>
  <c r="J29" i="97" s="1"/>
  <c r="I29" i="97" s="1"/>
  <c r="BF29" i="97" s="1"/>
  <c r="H29" i="97"/>
  <c r="AO28" i="97"/>
  <c r="AN28" i="97"/>
  <c r="AI28" i="97"/>
  <c r="R28" i="97"/>
  <c r="L28" i="97"/>
  <c r="J28" i="97" s="1"/>
  <c r="I28" i="97" s="1"/>
  <c r="BF28" i="97" s="1"/>
  <c r="H28" i="97"/>
  <c r="AO27" i="97"/>
  <c r="AN27" i="97"/>
  <c r="AI27" i="97"/>
  <c r="R27" i="97"/>
  <c r="L27" i="97"/>
  <c r="J27" i="97" s="1"/>
  <c r="H27" i="97"/>
  <c r="AO26" i="97"/>
  <c r="AN26" i="97"/>
  <c r="AI26" i="97"/>
  <c r="R26" i="97"/>
  <c r="L26" i="97"/>
  <c r="J26" i="97" s="1"/>
  <c r="I26" i="97" s="1"/>
  <c r="BF26" i="97" s="1"/>
  <c r="H26" i="97"/>
  <c r="BB25" i="97"/>
  <c r="AO25" i="97"/>
  <c r="AN25" i="97"/>
  <c r="I25" i="97" s="1"/>
  <c r="BF25" i="97" s="1"/>
  <c r="AI25" i="97"/>
  <c r="R25" i="97"/>
  <c r="L25" i="97"/>
  <c r="J25" i="97"/>
  <c r="H25" i="97"/>
  <c r="AO24" i="97"/>
  <c r="AN24" i="97" s="1"/>
  <c r="AI24" i="97"/>
  <c r="R24" i="97"/>
  <c r="L24" i="97"/>
  <c r="J24" i="97" s="1"/>
  <c r="I24" i="97" s="1"/>
  <c r="BF24" i="97" s="1"/>
  <c r="H24" i="97"/>
  <c r="AO23" i="97"/>
  <c r="AN23" i="97" s="1"/>
  <c r="AI23" i="97"/>
  <c r="R23" i="97"/>
  <c r="L23" i="97"/>
  <c r="J23" i="97" s="1"/>
  <c r="I23" i="97" s="1"/>
  <c r="BF23" i="97" s="1"/>
  <c r="H23" i="97"/>
  <c r="AO22" i="97"/>
  <c r="AN22" i="97" s="1"/>
  <c r="AI22" i="97"/>
  <c r="R22" i="97"/>
  <c r="L22" i="97"/>
  <c r="H22" i="97"/>
  <c r="AO21" i="97"/>
  <c r="AN21" i="97"/>
  <c r="I21" i="97" s="1"/>
  <c r="BF21" i="97" s="1"/>
  <c r="AI21" i="97"/>
  <c r="R21" i="97"/>
  <c r="L21" i="97"/>
  <c r="J21" i="97"/>
  <c r="H21" i="97"/>
  <c r="AO20" i="97"/>
  <c r="AN20" i="97" s="1"/>
  <c r="AI20" i="97"/>
  <c r="R20" i="97"/>
  <c r="L20" i="97"/>
  <c r="J20" i="97" s="1"/>
  <c r="I20" i="97" s="1"/>
  <c r="BF20" i="97" s="1"/>
  <c r="H20" i="97"/>
  <c r="AO19" i="97"/>
  <c r="AN19" i="97" s="1"/>
  <c r="AI19" i="97"/>
  <c r="R19" i="97"/>
  <c r="L19" i="97"/>
  <c r="J19" i="97" s="1"/>
  <c r="I19" i="97" s="1"/>
  <c r="BF19" i="97" s="1"/>
  <c r="H19" i="97"/>
  <c r="AO18" i="97"/>
  <c r="AN18" i="97" s="1"/>
  <c r="AI18" i="97"/>
  <c r="R18" i="97"/>
  <c r="L18" i="97"/>
  <c r="J18" i="97" s="1"/>
  <c r="H18" i="97"/>
  <c r="AO17" i="97"/>
  <c r="AN17" i="97"/>
  <c r="I17" i="97" s="1"/>
  <c r="BF17" i="97" s="1"/>
  <c r="AI17" i="97"/>
  <c r="R17" i="97"/>
  <c r="L17" i="97"/>
  <c r="J17" i="97"/>
  <c r="H17" i="97"/>
  <c r="AO16" i="97"/>
  <c r="AN16" i="97" s="1"/>
  <c r="AI16" i="97"/>
  <c r="R16" i="97"/>
  <c r="L16" i="97"/>
  <c r="J16" i="97" s="1"/>
  <c r="I16" i="97" s="1"/>
  <c r="BF16" i="97" s="1"/>
  <c r="H16" i="97"/>
  <c r="AO15" i="97"/>
  <c r="AN15" i="97" s="1"/>
  <c r="AI15" i="97"/>
  <c r="R15" i="97"/>
  <c r="L15" i="97"/>
  <c r="J15" i="97" s="1"/>
  <c r="I15" i="97" s="1"/>
  <c r="BF15" i="97" s="1"/>
  <c r="H15" i="97"/>
  <c r="BB14" i="97"/>
  <c r="AO14" i="97"/>
  <c r="AN14" i="97"/>
  <c r="AI14" i="97"/>
  <c r="R14" i="97"/>
  <c r="J14" i="97" s="1"/>
  <c r="I14" i="97" s="1"/>
  <c r="BF14" i="97" s="1"/>
  <c r="L14" i="97"/>
  <c r="H14" i="97"/>
  <c r="AO13" i="97"/>
  <c r="AN13" i="97" s="1"/>
  <c r="AI13" i="97"/>
  <c r="R13" i="97"/>
  <c r="L13" i="97"/>
  <c r="J13" i="97"/>
  <c r="H13" i="97"/>
  <c r="AO12" i="97"/>
  <c r="AN12" i="97"/>
  <c r="AI12" i="97"/>
  <c r="R12" i="97"/>
  <c r="J12" i="97" s="1"/>
  <c r="L12" i="97"/>
  <c r="H12" i="97"/>
  <c r="BF11" i="97"/>
  <c r="BB11" i="97"/>
  <c r="AO11" i="97"/>
  <c r="AN11" i="97"/>
  <c r="AI11" i="97"/>
  <c r="R11" i="97"/>
  <c r="L11" i="97"/>
  <c r="J11" i="97"/>
  <c r="I11" i="97" s="1"/>
  <c r="H11" i="97"/>
  <c r="AO10" i="97"/>
  <c r="AN10" i="97"/>
  <c r="AI10" i="97"/>
  <c r="R10" i="97"/>
  <c r="L10" i="97"/>
  <c r="J10" i="97" s="1"/>
  <c r="H10" i="97"/>
  <c r="AO9" i="97"/>
  <c r="AN9" i="97"/>
  <c r="AI9" i="97"/>
  <c r="R9" i="97"/>
  <c r="L9" i="97"/>
  <c r="J9" i="97" s="1"/>
  <c r="I9" i="97" s="1"/>
  <c r="BF9" i="97" s="1"/>
  <c r="H9" i="97"/>
  <c r="AO8" i="97"/>
  <c r="AN8" i="97"/>
  <c r="AI8" i="97"/>
  <c r="R8" i="97"/>
  <c r="L8" i="97"/>
  <c r="J8" i="97" s="1"/>
  <c r="H8" i="97"/>
  <c r="AO7" i="97"/>
  <c r="AN7" i="97"/>
  <c r="AI7" i="97"/>
  <c r="R7" i="97"/>
  <c r="L7" i="97"/>
  <c r="L162" i="97" s="1"/>
  <c r="H7" i="97"/>
  <c r="BE162" i="129"/>
  <c r="BC162" i="129"/>
  <c r="AZ162" i="129"/>
  <c r="AY162" i="129"/>
  <c r="AU162" i="129"/>
  <c r="AT162" i="129"/>
  <c r="AS162" i="129"/>
  <c r="AR162" i="129"/>
  <c r="AQ162" i="129"/>
  <c r="AP162" i="129"/>
  <c r="AM162" i="129"/>
  <c r="AK162" i="129"/>
  <c r="AJ162" i="129"/>
  <c r="AG162" i="129"/>
  <c r="AE162" i="129"/>
  <c r="AD162" i="129"/>
  <c r="AB162" i="129"/>
  <c r="AA162" i="129"/>
  <c r="Z162" i="129"/>
  <c r="Y162" i="129"/>
  <c r="X162" i="129"/>
  <c r="W162" i="129"/>
  <c r="V162" i="129"/>
  <c r="U162" i="129"/>
  <c r="T162" i="129"/>
  <c r="S162" i="129"/>
  <c r="Q162" i="129"/>
  <c r="P162" i="129"/>
  <c r="O162" i="129"/>
  <c r="N162" i="129"/>
  <c r="M162" i="129"/>
  <c r="K162" i="129"/>
  <c r="G162" i="129"/>
  <c r="F162" i="129"/>
  <c r="D162" i="129"/>
  <c r="BD161" i="129"/>
  <c r="BB161" i="129"/>
  <c r="BA161" i="129"/>
  <c r="AV161" i="129"/>
  <c r="AV162" i="129" s="1"/>
  <c r="AQ161" i="129"/>
  <c r="AO161" i="129" s="1"/>
  <c r="AN161" i="129"/>
  <c r="AL161" i="129"/>
  <c r="AL162" i="129" s="1"/>
  <c r="AC161" i="129"/>
  <c r="AC162" i="129" s="1"/>
  <c r="R161" i="129"/>
  <c r="J161" i="129" s="1"/>
  <c r="N161" i="129"/>
  <c r="L161" i="129"/>
  <c r="G161" i="129"/>
  <c r="F161" i="129"/>
  <c r="E161" i="129"/>
  <c r="H161" i="129" s="1"/>
  <c r="BB160" i="129"/>
  <c r="AO160" i="129"/>
  <c r="AN160" i="129"/>
  <c r="AI160" i="129"/>
  <c r="AF160" i="129"/>
  <c r="R160" i="129"/>
  <c r="L160" i="129"/>
  <c r="J160" i="129" s="1"/>
  <c r="I160" i="129"/>
  <c r="BF160" i="129" s="1"/>
  <c r="H160" i="129"/>
  <c r="BB159" i="129"/>
  <c r="AX159" i="129"/>
  <c r="AN159" i="129" s="1"/>
  <c r="AW159" i="129"/>
  <c r="AW162" i="129" s="1"/>
  <c r="AQ159" i="129"/>
  <c r="AO159" i="129" s="1"/>
  <c r="AI159" i="129"/>
  <c r="R159" i="129"/>
  <c r="L159" i="129"/>
  <c r="J159" i="129"/>
  <c r="H159" i="129"/>
  <c r="BB158" i="129"/>
  <c r="AO158" i="129"/>
  <c r="AN158" i="129"/>
  <c r="I158" i="129" s="1"/>
  <c r="BF158" i="129" s="1"/>
  <c r="AI158" i="129"/>
  <c r="L158" i="129"/>
  <c r="J158" i="129"/>
  <c r="H158" i="129"/>
  <c r="BD157" i="129"/>
  <c r="AO157" i="129"/>
  <c r="AN157" i="129" s="1"/>
  <c r="AI157" i="129"/>
  <c r="L157" i="129"/>
  <c r="J157" i="129"/>
  <c r="H157" i="129"/>
  <c r="AO156" i="129"/>
  <c r="AN156" i="129" s="1"/>
  <c r="AI156" i="129"/>
  <c r="I156" i="129" s="1"/>
  <c r="BF156" i="129" s="1"/>
  <c r="L156" i="129"/>
  <c r="J156" i="129"/>
  <c r="H156" i="129"/>
  <c r="AO155" i="129"/>
  <c r="AN155" i="129" s="1"/>
  <c r="AI155" i="129"/>
  <c r="L155" i="129"/>
  <c r="J155" i="129" s="1"/>
  <c r="I155" i="129" s="1"/>
  <c r="BF155" i="129" s="1"/>
  <c r="H155" i="129"/>
  <c r="AO154" i="129"/>
  <c r="AN154" i="129" s="1"/>
  <c r="AI154" i="129"/>
  <c r="L154" i="129"/>
  <c r="J154" i="129"/>
  <c r="H154" i="129"/>
  <c r="AO153" i="129"/>
  <c r="AN153" i="129" s="1"/>
  <c r="AI153" i="129"/>
  <c r="L153" i="129"/>
  <c r="J153" i="129"/>
  <c r="I153" i="129" s="1"/>
  <c r="BF153" i="129" s="1"/>
  <c r="H153" i="129"/>
  <c r="AO152" i="129"/>
  <c r="AN152" i="129" s="1"/>
  <c r="AI152" i="129"/>
  <c r="L152" i="129"/>
  <c r="J152" i="129"/>
  <c r="I152" i="129" s="1"/>
  <c r="BF152" i="129" s="1"/>
  <c r="H152" i="129"/>
  <c r="BD151" i="129"/>
  <c r="BB151" i="129"/>
  <c r="AO151" i="129"/>
  <c r="AN151" i="129" s="1"/>
  <c r="AI151" i="129"/>
  <c r="L151" i="129"/>
  <c r="J151" i="129"/>
  <c r="I151" i="129" s="1"/>
  <c r="BF151" i="129" s="1"/>
  <c r="H151" i="129"/>
  <c r="AO150" i="129"/>
  <c r="AN150" i="129" s="1"/>
  <c r="AI150" i="129"/>
  <c r="L150" i="129"/>
  <c r="J150" i="129" s="1"/>
  <c r="I150" i="129" s="1"/>
  <c r="BF150" i="129" s="1"/>
  <c r="H150" i="129"/>
  <c r="AO149" i="129"/>
  <c r="AN149" i="129"/>
  <c r="AI149" i="129"/>
  <c r="L149" i="129"/>
  <c r="J149" i="129"/>
  <c r="H149" i="129"/>
  <c r="AO148" i="129"/>
  <c r="AN148" i="129"/>
  <c r="AI148" i="129"/>
  <c r="L148" i="129"/>
  <c r="J148" i="129"/>
  <c r="I148" i="129" s="1"/>
  <c r="BF148" i="129" s="1"/>
  <c r="H148" i="129"/>
  <c r="AO147" i="129"/>
  <c r="AN147" i="129" s="1"/>
  <c r="AI147" i="129"/>
  <c r="L147" i="129"/>
  <c r="J147" i="129"/>
  <c r="I147" i="129" s="1"/>
  <c r="BF147" i="129" s="1"/>
  <c r="H147" i="129"/>
  <c r="AO146" i="129"/>
  <c r="AN146" i="129"/>
  <c r="AI146" i="129"/>
  <c r="L146" i="129"/>
  <c r="J146" i="129"/>
  <c r="H146" i="129"/>
  <c r="AO145" i="129"/>
  <c r="AN145" i="129"/>
  <c r="AI145" i="129"/>
  <c r="L145" i="129"/>
  <c r="J145" i="129"/>
  <c r="I145" i="129" s="1"/>
  <c r="BF145" i="129" s="1"/>
  <c r="H145" i="129"/>
  <c r="AO144" i="129"/>
  <c r="AN144" i="129" s="1"/>
  <c r="AI144" i="129"/>
  <c r="L144" i="129"/>
  <c r="J144" i="129" s="1"/>
  <c r="I144" i="129" s="1"/>
  <c r="BF144" i="129" s="1"/>
  <c r="H144" i="129"/>
  <c r="AO143" i="129"/>
  <c r="AN143" i="129" s="1"/>
  <c r="AI143" i="129"/>
  <c r="L143" i="129"/>
  <c r="J143" i="129"/>
  <c r="H143" i="129"/>
  <c r="AO142" i="129"/>
  <c r="AN142" i="129" s="1"/>
  <c r="I142" i="129" s="1"/>
  <c r="BF142" i="129" s="1"/>
  <c r="AI142" i="129"/>
  <c r="L142" i="129"/>
  <c r="J142" i="129"/>
  <c r="H142" i="129"/>
  <c r="AO141" i="129"/>
  <c r="AN141" i="129" s="1"/>
  <c r="AI141" i="129"/>
  <c r="L141" i="129"/>
  <c r="J141" i="129" s="1"/>
  <c r="I141" i="129" s="1"/>
  <c r="BF141" i="129" s="1"/>
  <c r="H141" i="129"/>
  <c r="AO140" i="129"/>
  <c r="AN140" i="129"/>
  <c r="AI140" i="129"/>
  <c r="L140" i="129"/>
  <c r="J140" i="129"/>
  <c r="I140" i="129" s="1"/>
  <c r="BF140" i="129" s="1"/>
  <c r="H140" i="129"/>
  <c r="AO139" i="129"/>
  <c r="AN139" i="129" s="1"/>
  <c r="AI139" i="129"/>
  <c r="L139" i="129"/>
  <c r="J139" i="129" s="1"/>
  <c r="H139" i="129"/>
  <c r="AO138" i="129"/>
  <c r="AN138" i="129" s="1"/>
  <c r="AI138" i="129"/>
  <c r="L138" i="129"/>
  <c r="J138" i="129"/>
  <c r="I138" i="129" s="1"/>
  <c r="BF138" i="129" s="1"/>
  <c r="H138" i="129"/>
  <c r="AO137" i="129"/>
  <c r="AN137" i="129" s="1"/>
  <c r="AI137" i="129"/>
  <c r="L137" i="129"/>
  <c r="J137" i="129"/>
  <c r="H137" i="129"/>
  <c r="AO136" i="129"/>
  <c r="AN136" i="129"/>
  <c r="AI136" i="129"/>
  <c r="L136" i="129"/>
  <c r="J136" i="129"/>
  <c r="I136" i="129" s="1"/>
  <c r="BF136" i="129" s="1"/>
  <c r="H136" i="129"/>
  <c r="AO135" i="129"/>
  <c r="AN135" i="129" s="1"/>
  <c r="AI135" i="129"/>
  <c r="L135" i="129"/>
  <c r="J135" i="129"/>
  <c r="I135" i="129" s="1"/>
  <c r="BF135" i="129" s="1"/>
  <c r="H135" i="129"/>
  <c r="AO134" i="129"/>
  <c r="AN134" i="129"/>
  <c r="AI134" i="129"/>
  <c r="L134" i="129"/>
  <c r="J134" i="129"/>
  <c r="H134" i="129"/>
  <c r="AO133" i="129"/>
  <c r="AN133" i="129"/>
  <c r="AI133" i="129"/>
  <c r="L133" i="129"/>
  <c r="J133" i="129" s="1"/>
  <c r="I133" i="129" s="1"/>
  <c r="BF133" i="129" s="1"/>
  <c r="H133" i="129"/>
  <c r="AO132" i="129"/>
  <c r="AN132" i="129" s="1"/>
  <c r="AI132" i="129"/>
  <c r="L132" i="129"/>
  <c r="J132" i="129"/>
  <c r="I132" i="129" s="1"/>
  <c r="BF132" i="129" s="1"/>
  <c r="H132" i="129"/>
  <c r="AO131" i="129"/>
  <c r="AN131" i="129" s="1"/>
  <c r="AI131" i="129"/>
  <c r="R131" i="129"/>
  <c r="L131" i="129"/>
  <c r="H131" i="129"/>
  <c r="AO130" i="129"/>
  <c r="AN130" i="129" s="1"/>
  <c r="AI130" i="129"/>
  <c r="R130" i="129"/>
  <c r="L130" i="129"/>
  <c r="J130" i="129" s="1"/>
  <c r="I130" i="129" s="1"/>
  <c r="BF130" i="129" s="1"/>
  <c r="H130" i="129"/>
  <c r="AO129" i="129"/>
  <c r="AN129" i="129" s="1"/>
  <c r="AI129" i="129"/>
  <c r="R129" i="129"/>
  <c r="L129" i="129"/>
  <c r="J129" i="129" s="1"/>
  <c r="I129" i="129" s="1"/>
  <c r="BF129" i="129" s="1"/>
  <c r="H129" i="129"/>
  <c r="AO128" i="129"/>
  <c r="AN128" i="129" s="1"/>
  <c r="AI128" i="129"/>
  <c r="R128" i="129"/>
  <c r="J128" i="129" s="1"/>
  <c r="I128" i="129" s="1"/>
  <c r="BF128" i="129" s="1"/>
  <c r="L128" i="129"/>
  <c r="H128" i="129"/>
  <c r="AO127" i="129"/>
  <c r="AN127" i="129" s="1"/>
  <c r="AI127" i="129"/>
  <c r="R127" i="129"/>
  <c r="L127" i="129"/>
  <c r="H127" i="129"/>
  <c r="AO126" i="129"/>
  <c r="AN126" i="129"/>
  <c r="AI126" i="129"/>
  <c r="R126" i="129"/>
  <c r="L126" i="129"/>
  <c r="J126" i="129" s="1"/>
  <c r="I126" i="129" s="1"/>
  <c r="BF126" i="129" s="1"/>
  <c r="H126" i="129"/>
  <c r="AO125" i="129"/>
  <c r="AN125" i="129"/>
  <c r="AI125" i="129"/>
  <c r="R125" i="129"/>
  <c r="L125" i="129"/>
  <c r="J125" i="129"/>
  <c r="I125" i="129"/>
  <c r="BF125" i="129" s="1"/>
  <c r="H125" i="129"/>
  <c r="BB124" i="129"/>
  <c r="AO124" i="129"/>
  <c r="AN124" i="129" s="1"/>
  <c r="AI124" i="129"/>
  <c r="R124" i="129"/>
  <c r="L124" i="129"/>
  <c r="J124" i="129" s="1"/>
  <c r="I124" i="129" s="1"/>
  <c r="BF124" i="129" s="1"/>
  <c r="H124" i="129"/>
  <c r="AO123" i="129"/>
  <c r="AN123" i="129"/>
  <c r="AI123" i="129"/>
  <c r="R123" i="129"/>
  <c r="L123" i="129"/>
  <c r="J123" i="129" s="1"/>
  <c r="I123" i="129" s="1"/>
  <c r="BF123" i="129" s="1"/>
  <c r="H123" i="129"/>
  <c r="AO122" i="129"/>
  <c r="AN122" i="129"/>
  <c r="AI122" i="129"/>
  <c r="R122" i="129"/>
  <c r="L122" i="129"/>
  <c r="J122" i="129" s="1"/>
  <c r="I122" i="129" s="1"/>
  <c r="BF122" i="129" s="1"/>
  <c r="H122" i="129"/>
  <c r="AO121" i="129"/>
  <c r="AN121" i="129" s="1"/>
  <c r="AI121" i="129"/>
  <c r="R121" i="129"/>
  <c r="L121" i="129"/>
  <c r="J121" i="129"/>
  <c r="H121" i="129"/>
  <c r="AO120" i="129"/>
  <c r="AN120" i="129" s="1"/>
  <c r="AI120" i="129"/>
  <c r="R120" i="129"/>
  <c r="L120" i="129"/>
  <c r="J120" i="129" s="1"/>
  <c r="H120" i="129"/>
  <c r="AO119" i="129"/>
  <c r="AN119" i="129"/>
  <c r="AI119" i="129"/>
  <c r="R119" i="129"/>
  <c r="L119" i="129"/>
  <c r="J119" i="129" s="1"/>
  <c r="I119" i="129" s="1"/>
  <c r="BF119" i="129" s="1"/>
  <c r="H119" i="129"/>
  <c r="AO118" i="129"/>
  <c r="AN118" i="129"/>
  <c r="AI118" i="129"/>
  <c r="R118" i="129"/>
  <c r="L118" i="129"/>
  <c r="J118" i="129" s="1"/>
  <c r="I118" i="129" s="1"/>
  <c r="BF118" i="129" s="1"/>
  <c r="H118" i="129"/>
  <c r="AO117" i="129"/>
  <c r="AN117" i="129" s="1"/>
  <c r="AI117" i="129"/>
  <c r="R117" i="129"/>
  <c r="L117" i="129"/>
  <c r="J117" i="129"/>
  <c r="H117" i="129"/>
  <c r="AO116" i="129"/>
  <c r="AN116" i="129" s="1"/>
  <c r="AI116" i="129"/>
  <c r="R116" i="129"/>
  <c r="L116" i="129"/>
  <c r="J116" i="129" s="1"/>
  <c r="I116" i="129" s="1"/>
  <c r="BF116" i="129" s="1"/>
  <c r="H116" i="129"/>
  <c r="AO115" i="129"/>
  <c r="AN115" i="129"/>
  <c r="AI115" i="129"/>
  <c r="R115" i="129"/>
  <c r="L115" i="129"/>
  <c r="J115" i="129" s="1"/>
  <c r="I115" i="129" s="1"/>
  <c r="BF115" i="129" s="1"/>
  <c r="H115" i="129"/>
  <c r="AO114" i="129"/>
  <c r="AN114" i="129"/>
  <c r="AI114" i="129"/>
  <c r="R114" i="129"/>
  <c r="L114" i="129"/>
  <c r="J114" i="129" s="1"/>
  <c r="I114" i="129" s="1"/>
  <c r="BF114" i="129" s="1"/>
  <c r="H114" i="129"/>
  <c r="AO113" i="129"/>
  <c r="AN113" i="129" s="1"/>
  <c r="AI113" i="129"/>
  <c r="R113" i="129"/>
  <c r="L113" i="129"/>
  <c r="J113" i="129"/>
  <c r="H113" i="129"/>
  <c r="AO112" i="129"/>
  <c r="AN112" i="129" s="1"/>
  <c r="AI112" i="129"/>
  <c r="R112" i="129"/>
  <c r="L112" i="129"/>
  <c r="J112" i="129" s="1"/>
  <c r="I112" i="129" s="1"/>
  <c r="BF112" i="129" s="1"/>
  <c r="H112" i="129"/>
  <c r="BD111" i="129"/>
  <c r="AO111" i="129"/>
  <c r="AN111" i="129" s="1"/>
  <c r="AI111" i="129"/>
  <c r="R111" i="129"/>
  <c r="L111" i="129"/>
  <c r="J111" i="129"/>
  <c r="H111" i="129"/>
  <c r="AO110" i="129"/>
  <c r="AN110" i="129"/>
  <c r="AI110" i="129"/>
  <c r="R110" i="129"/>
  <c r="J110" i="129" s="1"/>
  <c r="I110" i="129" s="1"/>
  <c r="BF110" i="129" s="1"/>
  <c r="L110" i="129"/>
  <c r="H110" i="129"/>
  <c r="AO109" i="129"/>
  <c r="AN109" i="129" s="1"/>
  <c r="AI109" i="129"/>
  <c r="R109" i="129"/>
  <c r="L109" i="129"/>
  <c r="J109" i="129" s="1"/>
  <c r="H109" i="129"/>
  <c r="AO108" i="129"/>
  <c r="AN108" i="129" s="1"/>
  <c r="AI108" i="129"/>
  <c r="R108" i="129"/>
  <c r="J108" i="129" s="1"/>
  <c r="L108" i="129"/>
  <c r="H108" i="129"/>
  <c r="AO107" i="129"/>
  <c r="AN107" i="129" s="1"/>
  <c r="AI107" i="129"/>
  <c r="R107" i="129"/>
  <c r="L107" i="129"/>
  <c r="J107" i="129"/>
  <c r="H107" i="129"/>
  <c r="AO106" i="129"/>
  <c r="AN106" i="129"/>
  <c r="AI106" i="129"/>
  <c r="R106" i="129"/>
  <c r="J106" i="129" s="1"/>
  <c r="I106" i="129" s="1"/>
  <c r="BF106" i="129" s="1"/>
  <c r="L106" i="129"/>
  <c r="H106" i="129"/>
  <c r="AO105" i="129"/>
  <c r="AN105" i="129" s="1"/>
  <c r="AI105" i="129"/>
  <c r="R105" i="129"/>
  <c r="L105" i="129"/>
  <c r="J105" i="129" s="1"/>
  <c r="H105" i="129"/>
  <c r="AO104" i="129"/>
  <c r="AN104" i="129" s="1"/>
  <c r="AI104" i="129"/>
  <c r="R104" i="129"/>
  <c r="J104" i="129" s="1"/>
  <c r="I104" i="129" s="1"/>
  <c r="BF104" i="129" s="1"/>
  <c r="L104" i="129"/>
  <c r="H104" i="129"/>
  <c r="AO103" i="129"/>
  <c r="AN103" i="129" s="1"/>
  <c r="AI103" i="129"/>
  <c r="R103" i="129"/>
  <c r="L103" i="129"/>
  <c r="J103" i="129"/>
  <c r="I103" i="129" s="1"/>
  <c r="BF103" i="129" s="1"/>
  <c r="H103" i="129"/>
  <c r="BB102" i="129"/>
  <c r="AO102" i="129"/>
  <c r="AN102" i="129" s="1"/>
  <c r="AI102" i="129"/>
  <c r="R102" i="129"/>
  <c r="L102" i="129"/>
  <c r="J102" i="129" s="1"/>
  <c r="I102" i="129" s="1"/>
  <c r="BF102" i="129" s="1"/>
  <c r="H102" i="129"/>
  <c r="AO101" i="129"/>
  <c r="AN101" i="129"/>
  <c r="AI101" i="129"/>
  <c r="R101" i="129"/>
  <c r="L101" i="129"/>
  <c r="J101" i="129"/>
  <c r="I101" i="129" s="1"/>
  <c r="BF101" i="129" s="1"/>
  <c r="H101" i="129"/>
  <c r="AO100" i="129"/>
  <c r="AN100" i="129"/>
  <c r="AI100" i="129"/>
  <c r="R100" i="129"/>
  <c r="L100" i="129"/>
  <c r="J100" i="129"/>
  <c r="I100" i="129"/>
  <c r="BF100" i="129" s="1"/>
  <c r="H100" i="129"/>
  <c r="AO99" i="129"/>
  <c r="AN99" i="129"/>
  <c r="AI99" i="129"/>
  <c r="R99" i="129"/>
  <c r="L99" i="129"/>
  <c r="J99" i="129" s="1"/>
  <c r="I99" i="129" s="1"/>
  <c r="BF99" i="129" s="1"/>
  <c r="H99" i="129"/>
  <c r="AO98" i="129"/>
  <c r="AN98" i="129" s="1"/>
  <c r="AI98" i="129"/>
  <c r="R98" i="129"/>
  <c r="L98" i="129"/>
  <c r="J98" i="129" s="1"/>
  <c r="H98" i="129"/>
  <c r="AO97" i="129"/>
  <c r="AN97" i="129"/>
  <c r="AI97" i="129"/>
  <c r="R97" i="129"/>
  <c r="L97" i="129"/>
  <c r="J97" i="129"/>
  <c r="I97" i="129" s="1"/>
  <c r="BF97" i="129" s="1"/>
  <c r="H97" i="129"/>
  <c r="AO96" i="129"/>
  <c r="AN96" i="129"/>
  <c r="AI96" i="129"/>
  <c r="R96" i="129"/>
  <c r="L96" i="129"/>
  <c r="J96" i="129"/>
  <c r="I96" i="129"/>
  <c r="BF96" i="129" s="1"/>
  <c r="H96" i="129"/>
  <c r="AO95" i="129"/>
  <c r="AN95" i="129"/>
  <c r="AI95" i="129"/>
  <c r="R95" i="129"/>
  <c r="L95" i="129"/>
  <c r="J95" i="129" s="1"/>
  <c r="I95" i="129" s="1"/>
  <c r="BF95" i="129" s="1"/>
  <c r="H95" i="129"/>
  <c r="AO94" i="129"/>
  <c r="AN94" i="129" s="1"/>
  <c r="AI94" i="129"/>
  <c r="R94" i="129"/>
  <c r="L94" i="129"/>
  <c r="J94" i="129" s="1"/>
  <c r="I94" i="129" s="1"/>
  <c r="BF94" i="129" s="1"/>
  <c r="H94" i="129"/>
  <c r="AO93" i="129"/>
  <c r="AN93" i="129"/>
  <c r="AI93" i="129"/>
  <c r="R93" i="129"/>
  <c r="L93" i="129"/>
  <c r="J93" i="129"/>
  <c r="I93" i="129" s="1"/>
  <c r="BF93" i="129" s="1"/>
  <c r="H93" i="129"/>
  <c r="BD92" i="129"/>
  <c r="AO92" i="129"/>
  <c r="AN92" i="129" s="1"/>
  <c r="AI92" i="129"/>
  <c r="R92" i="129"/>
  <c r="L92" i="129"/>
  <c r="J92" i="129"/>
  <c r="I92" i="129" s="1"/>
  <c r="BF92" i="129" s="1"/>
  <c r="H92" i="129"/>
  <c r="AO91" i="129"/>
  <c r="AN91" i="129" s="1"/>
  <c r="AI91" i="129"/>
  <c r="R91" i="129"/>
  <c r="L91" i="129"/>
  <c r="J91" i="129" s="1"/>
  <c r="I91" i="129" s="1"/>
  <c r="BF91" i="129" s="1"/>
  <c r="H91" i="129"/>
  <c r="AO90" i="129"/>
  <c r="AN90" i="129"/>
  <c r="AI90" i="129"/>
  <c r="R90" i="129"/>
  <c r="L90" i="129"/>
  <c r="J90" i="129" s="1"/>
  <c r="I90" i="129" s="1"/>
  <c r="BF90" i="129" s="1"/>
  <c r="H90" i="129"/>
  <c r="BD89" i="129"/>
  <c r="AO89" i="129"/>
  <c r="AN89" i="129"/>
  <c r="AI89" i="129"/>
  <c r="R89" i="129"/>
  <c r="J89" i="129" s="1"/>
  <c r="I89" i="129" s="1"/>
  <c r="BF89" i="129" s="1"/>
  <c r="L89" i="129"/>
  <c r="H89" i="129"/>
  <c r="BD88" i="129"/>
  <c r="AO88" i="129"/>
  <c r="AN88" i="129"/>
  <c r="AI88" i="129"/>
  <c r="R88" i="129"/>
  <c r="L88" i="129"/>
  <c r="J88" i="129"/>
  <c r="I88" i="129" s="1"/>
  <c r="BF88" i="129" s="1"/>
  <c r="H88" i="129"/>
  <c r="BD87" i="129"/>
  <c r="BB87" i="129"/>
  <c r="BA87" i="129"/>
  <c r="BA162" i="129" s="1"/>
  <c r="AO87" i="129"/>
  <c r="AI87" i="129"/>
  <c r="R87" i="129"/>
  <c r="L87" i="129"/>
  <c r="J87" i="129"/>
  <c r="H87" i="129"/>
  <c r="AO86" i="129"/>
  <c r="AN86" i="129"/>
  <c r="AI86" i="129"/>
  <c r="R86" i="129"/>
  <c r="L86" i="129"/>
  <c r="J86" i="129"/>
  <c r="I86" i="129"/>
  <c r="BF86" i="129" s="1"/>
  <c r="H86" i="129"/>
  <c r="AO85" i="129"/>
  <c r="AN85" i="129"/>
  <c r="AI85" i="129"/>
  <c r="R85" i="129"/>
  <c r="L85" i="129"/>
  <c r="J85" i="129" s="1"/>
  <c r="I85" i="129" s="1"/>
  <c r="BF85" i="129" s="1"/>
  <c r="H85" i="129"/>
  <c r="AO84" i="129"/>
  <c r="AN84" i="129" s="1"/>
  <c r="AI84" i="129"/>
  <c r="R84" i="129"/>
  <c r="L84" i="129"/>
  <c r="J84" i="129" s="1"/>
  <c r="I84" i="129" s="1"/>
  <c r="BF84" i="129" s="1"/>
  <c r="H84" i="129"/>
  <c r="AO83" i="129"/>
  <c r="AN83" i="129"/>
  <c r="AI83" i="129"/>
  <c r="R83" i="129"/>
  <c r="L83" i="129"/>
  <c r="J83" i="129"/>
  <c r="I83" i="129" s="1"/>
  <c r="BF83" i="129" s="1"/>
  <c r="H83" i="129"/>
  <c r="AO82" i="129"/>
  <c r="AN82" i="129"/>
  <c r="AI82" i="129"/>
  <c r="R82" i="129"/>
  <c r="L82" i="129"/>
  <c r="J82" i="129"/>
  <c r="I82" i="129"/>
  <c r="BF82" i="129" s="1"/>
  <c r="H82" i="129"/>
  <c r="AO81" i="129"/>
  <c r="AN81" i="129"/>
  <c r="AI81" i="129"/>
  <c r="R81" i="129"/>
  <c r="L81" i="129"/>
  <c r="J81" i="129" s="1"/>
  <c r="I81" i="129" s="1"/>
  <c r="BF81" i="129" s="1"/>
  <c r="H81" i="129"/>
  <c r="BD80" i="129"/>
  <c r="AO80" i="129"/>
  <c r="AN80" i="129"/>
  <c r="AI80" i="129"/>
  <c r="R80" i="129"/>
  <c r="L80" i="129"/>
  <c r="J80" i="129" s="1"/>
  <c r="I80" i="129" s="1"/>
  <c r="BF80" i="129" s="1"/>
  <c r="H80" i="129"/>
  <c r="AO79" i="129"/>
  <c r="AN79" i="129"/>
  <c r="AI79" i="129"/>
  <c r="R79" i="129"/>
  <c r="L79" i="129"/>
  <c r="J79" i="129" s="1"/>
  <c r="I79" i="129" s="1"/>
  <c r="BF79" i="129" s="1"/>
  <c r="H79" i="129"/>
  <c r="AO78" i="129"/>
  <c r="AN78" i="129" s="1"/>
  <c r="AI78" i="129"/>
  <c r="R78" i="129"/>
  <c r="L78" i="129"/>
  <c r="J78" i="129"/>
  <c r="I78" i="129" s="1"/>
  <c r="BF78" i="129" s="1"/>
  <c r="H78" i="129"/>
  <c r="AO77" i="129"/>
  <c r="AN77" i="129" s="1"/>
  <c r="AI77" i="129"/>
  <c r="R77" i="129"/>
  <c r="L77" i="129"/>
  <c r="J77" i="129" s="1"/>
  <c r="H77" i="129"/>
  <c r="AO76" i="129"/>
  <c r="AN76" i="129"/>
  <c r="AI76" i="129"/>
  <c r="R76" i="129"/>
  <c r="L76" i="129"/>
  <c r="J76" i="129" s="1"/>
  <c r="I76" i="129" s="1"/>
  <c r="BF76" i="129" s="1"/>
  <c r="H76" i="129"/>
  <c r="AO75" i="129"/>
  <c r="AN75" i="129"/>
  <c r="AI75" i="129"/>
  <c r="R75" i="129"/>
  <c r="L75" i="129"/>
  <c r="J75" i="129" s="1"/>
  <c r="I75" i="129" s="1"/>
  <c r="BF75" i="129" s="1"/>
  <c r="H75" i="129"/>
  <c r="AO74" i="129"/>
  <c r="AN74" i="129" s="1"/>
  <c r="AI74" i="129"/>
  <c r="R74" i="129"/>
  <c r="L74" i="129"/>
  <c r="J74" i="129"/>
  <c r="H74" i="129"/>
  <c r="AO73" i="129"/>
  <c r="AN73" i="129" s="1"/>
  <c r="AI73" i="129"/>
  <c r="R73" i="129"/>
  <c r="L73" i="129"/>
  <c r="J73" i="129" s="1"/>
  <c r="I73" i="129" s="1"/>
  <c r="BF73" i="129" s="1"/>
  <c r="H73" i="129"/>
  <c r="AO72" i="129"/>
  <c r="AN72" i="129"/>
  <c r="AI72" i="129"/>
  <c r="R72" i="129"/>
  <c r="L72" i="129"/>
  <c r="J72" i="129" s="1"/>
  <c r="I72" i="129" s="1"/>
  <c r="BF72" i="129" s="1"/>
  <c r="H72" i="129"/>
  <c r="AO71" i="129"/>
  <c r="AN71" i="129"/>
  <c r="AI71" i="129"/>
  <c r="R71" i="129"/>
  <c r="L71" i="129"/>
  <c r="J71" i="129" s="1"/>
  <c r="I71" i="129" s="1"/>
  <c r="BF71" i="129" s="1"/>
  <c r="H71" i="129"/>
  <c r="AO70" i="129"/>
  <c r="AN70" i="129" s="1"/>
  <c r="AI70" i="129"/>
  <c r="R70" i="129"/>
  <c r="L70" i="129"/>
  <c r="J70" i="129"/>
  <c r="I70" i="129" s="1"/>
  <c r="BF70" i="129" s="1"/>
  <c r="H70" i="129"/>
  <c r="AO69" i="129"/>
  <c r="AN69" i="129" s="1"/>
  <c r="AI69" i="129"/>
  <c r="R69" i="129"/>
  <c r="L69" i="129"/>
  <c r="J69" i="129" s="1"/>
  <c r="H69" i="129"/>
  <c r="AO68" i="129"/>
  <c r="AN68" i="129"/>
  <c r="AI68" i="129"/>
  <c r="R68" i="129"/>
  <c r="L68" i="129"/>
  <c r="J68" i="129" s="1"/>
  <c r="I68" i="129" s="1"/>
  <c r="BF68" i="129" s="1"/>
  <c r="H68" i="129"/>
  <c r="AO67" i="129"/>
  <c r="AN67" i="129"/>
  <c r="AI67" i="129"/>
  <c r="R67" i="129"/>
  <c r="L67" i="129"/>
  <c r="J67" i="129" s="1"/>
  <c r="I67" i="129" s="1"/>
  <c r="BF67" i="129" s="1"/>
  <c r="H67" i="129"/>
  <c r="AO66" i="129"/>
  <c r="AN66" i="129" s="1"/>
  <c r="AI66" i="129"/>
  <c r="R66" i="129"/>
  <c r="L66" i="129"/>
  <c r="J66" i="129"/>
  <c r="H66" i="129"/>
  <c r="AO65" i="129"/>
  <c r="AN65" i="129" s="1"/>
  <c r="AI65" i="129"/>
  <c r="R65" i="129"/>
  <c r="L65" i="129"/>
  <c r="J65" i="129" s="1"/>
  <c r="I65" i="129" s="1"/>
  <c r="BF65" i="129" s="1"/>
  <c r="H65" i="129"/>
  <c r="AO64" i="129"/>
  <c r="AN64" i="129"/>
  <c r="AI64" i="129"/>
  <c r="R64" i="129"/>
  <c r="L64" i="129"/>
  <c r="J64" i="129" s="1"/>
  <c r="I64" i="129" s="1"/>
  <c r="BF64" i="129" s="1"/>
  <c r="H64" i="129"/>
  <c r="AO63" i="129"/>
  <c r="AN63" i="129"/>
  <c r="AI63" i="129"/>
  <c r="R63" i="129"/>
  <c r="L63" i="129"/>
  <c r="J63" i="129" s="1"/>
  <c r="I63" i="129" s="1"/>
  <c r="BF63" i="129" s="1"/>
  <c r="H63" i="129"/>
  <c r="AO62" i="129"/>
  <c r="AN62" i="129" s="1"/>
  <c r="AI62" i="129"/>
  <c r="R62" i="129"/>
  <c r="L62" i="129"/>
  <c r="J62" i="129"/>
  <c r="H62" i="129"/>
  <c r="AO61" i="129"/>
  <c r="AN61" i="129" s="1"/>
  <c r="AI61" i="129"/>
  <c r="R61" i="129"/>
  <c r="L61" i="129"/>
  <c r="J61" i="129" s="1"/>
  <c r="H61" i="129"/>
  <c r="AO60" i="129"/>
  <c r="AN60" i="129"/>
  <c r="AI60" i="129"/>
  <c r="R60" i="129"/>
  <c r="L60" i="129"/>
  <c r="J60" i="129" s="1"/>
  <c r="I60" i="129" s="1"/>
  <c r="BF60" i="129" s="1"/>
  <c r="H60" i="129"/>
  <c r="AO59" i="129"/>
  <c r="AN59" i="129"/>
  <c r="AI59" i="129"/>
  <c r="R59" i="129"/>
  <c r="L59" i="129"/>
  <c r="J59" i="129" s="1"/>
  <c r="I59" i="129" s="1"/>
  <c r="BF59" i="129" s="1"/>
  <c r="H59" i="129"/>
  <c r="AO58" i="129"/>
  <c r="AN58" i="129" s="1"/>
  <c r="AI58" i="129"/>
  <c r="R58" i="129"/>
  <c r="L58" i="129"/>
  <c r="J58" i="129"/>
  <c r="H58" i="129"/>
  <c r="AO57" i="129"/>
  <c r="AN57" i="129" s="1"/>
  <c r="AI57" i="129"/>
  <c r="R57" i="129"/>
  <c r="L57" i="129"/>
  <c r="J57" i="129" s="1"/>
  <c r="I57" i="129" s="1"/>
  <c r="BF57" i="129" s="1"/>
  <c r="H57" i="129"/>
  <c r="AO56" i="129"/>
  <c r="AN56" i="129"/>
  <c r="AI56" i="129"/>
  <c r="R56" i="129"/>
  <c r="L56" i="129"/>
  <c r="J56" i="129" s="1"/>
  <c r="I56" i="129" s="1"/>
  <c r="BF56" i="129" s="1"/>
  <c r="H56" i="129"/>
  <c r="AO55" i="129"/>
  <c r="AN55" i="129"/>
  <c r="AI55" i="129"/>
  <c r="R55" i="129"/>
  <c r="L55" i="129"/>
  <c r="J55" i="129" s="1"/>
  <c r="I55" i="129" s="1"/>
  <c r="BF55" i="129" s="1"/>
  <c r="H55" i="129"/>
  <c r="AO54" i="129"/>
  <c r="AN54" i="129" s="1"/>
  <c r="AI54" i="129"/>
  <c r="R54" i="129"/>
  <c r="L54" i="129"/>
  <c r="J54" i="129"/>
  <c r="H54" i="129"/>
  <c r="AO53" i="129"/>
  <c r="AN53" i="129" s="1"/>
  <c r="AI53" i="129"/>
  <c r="R53" i="129"/>
  <c r="L53" i="129"/>
  <c r="J53" i="129" s="1"/>
  <c r="I53" i="129" s="1"/>
  <c r="BF53" i="129" s="1"/>
  <c r="H53" i="129"/>
  <c r="AO52" i="129"/>
  <c r="AN52" i="129"/>
  <c r="AI52" i="129"/>
  <c r="R52" i="129"/>
  <c r="L52" i="129"/>
  <c r="J52" i="129" s="1"/>
  <c r="I52" i="129" s="1"/>
  <c r="BF52" i="129" s="1"/>
  <c r="H52" i="129"/>
  <c r="AO51" i="129"/>
  <c r="AN51" i="129"/>
  <c r="AI51" i="129"/>
  <c r="R51" i="129"/>
  <c r="L51" i="129"/>
  <c r="J51" i="129" s="1"/>
  <c r="I51" i="129" s="1"/>
  <c r="BF51" i="129" s="1"/>
  <c r="H51" i="129"/>
  <c r="AO50" i="129"/>
  <c r="AN50" i="129" s="1"/>
  <c r="AI50" i="129"/>
  <c r="R50" i="129"/>
  <c r="L50" i="129"/>
  <c r="J50" i="129"/>
  <c r="H50" i="129"/>
  <c r="AO49" i="129"/>
  <c r="AN49" i="129" s="1"/>
  <c r="AI49" i="129"/>
  <c r="R49" i="129"/>
  <c r="L49" i="129"/>
  <c r="J49" i="129" s="1"/>
  <c r="H49" i="129"/>
  <c r="AO48" i="129"/>
  <c r="AN48" i="129"/>
  <c r="AI48" i="129"/>
  <c r="R48" i="129"/>
  <c r="L48" i="129"/>
  <c r="J48" i="129" s="1"/>
  <c r="I48" i="129" s="1"/>
  <c r="BF48" i="129" s="1"/>
  <c r="H48" i="129"/>
  <c r="AO47" i="129"/>
  <c r="AN47" i="129"/>
  <c r="AI47" i="129"/>
  <c r="R47" i="129"/>
  <c r="L47" i="129"/>
  <c r="J47" i="129" s="1"/>
  <c r="I47" i="129" s="1"/>
  <c r="BF47" i="129" s="1"/>
  <c r="H47" i="129"/>
  <c r="AO46" i="129"/>
  <c r="AN46" i="129" s="1"/>
  <c r="AI46" i="129"/>
  <c r="R46" i="129"/>
  <c r="L46" i="129"/>
  <c r="J46" i="129"/>
  <c r="H46" i="129"/>
  <c r="AO45" i="129"/>
  <c r="AN45" i="129" s="1"/>
  <c r="AI45" i="129"/>
  <c r="R45" i="129"/>
  <c r="L45" i="129"/>
  <c r="J45" i="129" s="1"/>
  <c r="I45" i="129" s="1"/>
  <c r="BF45" i="129" s="1"/>
  <c r="H45" i="129"/>
  <c r="AO44" i="129"/>
  <c r="AN44" i="129"/>
  <c r="AI44" i="129"/>
  <c r="R44" i="129"/>
  <c r="L44" i="129"/>
  <c r="J44" i="129" s="1"/>
  <c r="I44" i="129" s="1"/>
  <c r="BF44" i="129" s="1"/>
  <c r="H44" i="129"/>
  <c r="AO43" i="129"/>
  <c r="AN43" i="129"/>
  <c r="AI43" i="129"/>
  <c r="R43" i="129"/>
  <c r="L43" i="129"/>
  <c r="J43" i="129" s="1"/>
  <c r="I43" i="129" s="1"/>
  <c r="BF43" i="129" s="1"/>
  <c r="H43" i="129"/>
  <c r="AO42" i="129"/>
  <c r="AN42" i="129" s="1"/>
  <c r="AI42" i="129"/>
  <c r="R42" i="129"/>
  <c r="L42" i="129"/>
  <c r="J42" i="129"/>
  <c r="I42" i="129" s="1"/>
  <c r="BF42" i="129" s="1"/>
  <c r="H42" i="129"/>
  <c r="BD41" i="129"/>
  <c r="AO41" i="129"/>
  <c r="AN41" i="129" s="1"/>
  <c r="AI41" i="129"/>
  <c r="R41" i="129"/>
  <c r="J41" i="129" s="1"/>
  <c r="I41" i="129" s="1"/>
  <c r="BF41" i="129" s="1"/>
  <c r="L41" i="129"/>
  <c r="H41" i="129"/>
  <c r="BB40" i="129"/>
  <c r="AO40" i="129"/>
  <c r="AN40" i="129"/>
  <c r="AI40" i="129"/>
  <c r="R40" i="129"/>
  <c r="L40" i="129"/>
  <c r="J40" i="129"/>
  <c r="I40" i="129" s="1"/>
  <c r="BF40" i="129" s="1"/>
  <c r="H40" i="129"/>
  <c r="AO39" i="129"/>
  <c r="AN39" i="129" s="1"/>
  <c r="AI39" i="129"/>
  <c r="R39" i="129"/>
  <c r="L39" i="129"/>
  <c r="J39" i="129" s="1"/>
  <c r="H39" i="129"/>
  <c r="BB38" i="129"/>
  <c r="AO38" i="129"/>
  <c r="AN38" i="129"/>
  <c r="AI38" i="129"/>
  <c r="R38" i="129"/>
  <c r="L38" i="129"/>
  <c r="J38" i="129" s="1"/>
  <c r="I38" i="129" s="1"/>
  <c r="BF38" i="129" s="1"/>
  <c r="H38" i="129"/>
  <c r="AO37" i="129"/>
  <c r="AN37" i="129"/>
  <c r="AI37" i="129"/>
  <c r="R37" i="129"/>
  <c r="L37" i="129"/>
  <c r="J37" i="129"/>
  <c r="I37" i="129" s="1"/>
  <c r="BF37" i="129" s="1"/>
  <c r="H37" i="129"/>
  <c r="AO36" i="129"/>
  <c r="AN36" i="129" s="1"/>
  <c r="AI36" i="129"/>
  <c r="R36" i="129"/>
  <c r="L36" i="129"/>
  <c r="J36" i="129" s="1"/>
  <c r="H36" i="129"/>
  <c r="AO35" i="129"/>
  <c r="AN35" i="129"/>
  <c r="AI35" i="129"/>
  <c r="R35" i="129"/>
  <c r="L35" i="129"/>
  <c r="J35" i="129" s="1"/>
  <c r="I35" i="129" s="1"/>
  <c r="BF35" i="129" s="1"/>
  <c r="H35" i="129"/>
  <c r="BB34" i="129"/>
  <c r="AO34" i="129"/>
  <c r="AN34" i="129"/>
  <c r="AI34" i="129"/>
  <c r="R34" i="129"/>
  <c r="J34" i="129" s="1"/>
  <c r="I34" i="129" s="1"/>
  <c r="BF34" i="129" s="1"/>
  <c r="L34" i="129"/>
  <c r="H34" i="129"/>
  <c r="BB33" i="129"/>
  <c r="AO33" i="129"/>
  <c r="AN33" i="129"/>
  <c r="AI33" i="129"/>
  <c r="R33" i="129"/>
  <c r="J33" i="129" s="1"/>
  <c r="I33" i="129" s="1"/>
  <c r="BF33" i="129" s="1"/>
  <c r="L33" i="129"/>
  <c r="H33" i="129"/>
  <c r="BD32" i="129"/>
  <c r="BB32" i="129"/>
  <c r="AO32" i="129"/>
  <c r="AN32" i="129" s="1"/>
  <c r="AI32" i="129"/>
  <c r="R32" i="129"/>
  <c r="L32" i="129"/>
  <c r="J32" i="129" s="1"/>
  <c r="H32" i="129"/>
  <c r="BD31" i="129"/>
  <c r="BD162" i="129" s="1"/>
  <c r="AO31" i="129"/>
  <c r="AN31" i="129"/>
  <c r="AI31" i="129"/>
  <c r="R31" i="129"/>
  <c r="L31" i="129"/>
  <c r="J31" i="129"/>
  <c r="I31" i="129"/>
  <c r="BF31" i="129" s="1"/>
  <c r="H31" i="129"/>
  <c r="AO30" i="129"/>
  <c r="AN30" i="129"/>
  <c r="AI30" i="129"/>
  <c r="R30" i="129"/>
  <c r="L30" i="129"/>
  <c r="J30" i="129"/>
  <c r="I30" i="129" s="1"/>
  <c r="BF30" i="129" s="1"/>
  <c r="H30" i="129"/>
  <c r="AO29" i="129"/>
  <c r="AN29" i="129" s="1"/>
  <c r="AI29" i="129"/>
  <c r="AF29" i="129"/>
  <c r="AF162" i="129" s="1"/>
  <c r="R29" i="129"/>
  <c r="L29" i="129"/>
  <c r="J29" i="129" s="1"/>
  <c r="H29" i="129"/>
  <c r="AO28" i="129"/>
  <c r="AN28" i="129"/>
  <c r="AI28" i="129"/>
  <c r="R28" i="129"/>
  <c r="L28" i="129"/>
  <c r="J28" i="129" s="1"/>
  <c r="I28" i="129" s="1"/>
  <c r="BF28" i="129" s="1"/>
  <c r="H28" i="129"/>
  <c r="AO27" i="129"/>
  <c r="AN27" i="129"/>
  <c r="AI27" i="129"/>
  <c r="R27" i="129"/>
  <c r="L27" i="129"/>
  <c r="J27" i="129"/>
  <c r="I27" i="129" s="1"/>
  <c r="BF27" i="129" s="1"/>
  <c r="H27" i="129"/>
  <c r="AO26" i="129"/>
  <c r="AN26" i="129" s="1"/>
  <c r="AI26" i="129"/>
  <c r="R26" i="129"/>
  <c r="L26" i="129"/>
  <c r="J26" i="129" s="1"/>
  <c r="I26" i="129" s="1"/>
  <c r="BF26" i="129" s="1"/>
  <c r="H26" i="129"/>
  <c r="BB25" i="129"/>
  <c r="AO25" i="129"/>
  <c r="AN25" i="129" s="1"/>
  <c r="I25" i="129" s="1"/>
  <c r="BF25" i="129" s="1"/>
  <c r="AI25" i="129"/>
  <c r="R25" i="129"/>
  <c r="L25" i="129"/>
  <c r="J25" i="129"/>
  <c r="H25" i="129"/>
  <c r="AO24" i="129"/>
  <c r="AN24" i="129"/>
  <c r="AI24" i="129"/>
  <c r="R24" i="129"/>
  <c r="J24" i="129" s="1"/>
  <c r="I24" i="129" s="1"/>
  <c r="BF24" i="129" s="1"/>
  <c r="L24" i="129"/>
  <c r="H24" i="129"/>
  <c r="AO23" i="129"/>
  <c r="AN23" i="129" s="1"/>
  <c r="AI23" i="129"/>
  <c r="R23" i="129"/>
  <c r="L23" i="129"/>
  <c r="J23" i="129" s="1"/>
  <c r="H23" i="129"/>
  <c r="AO22" i="129"/>
  <c r="AN22" i="129" s="1"/>
  <c r="AI22" i="129"/>
  <c r="R22" i="129"/>
  <c r="J22" i="129" s="1"/>
  <c r="I22" i="129" s="1"/>
  <c r="BF22" i="129" s="1"/>
  <c r="L22" i="129"/>
  <c r="H22" i="129"/>
  <c r="AO21" i="129"/>
  <c r="AN21" i="129" s="1"/>
  <c r="I21" i="129" s="1"/>
  <c r="BF21" i="129" s="1"/>
  <c r="AI21" i="129"/>
  <c r="R21" i="129"/>
  <c r="L21" i="129"/>
  <c r="J21" i="129"/>
  <c r="H21" i="129"/>
  <c r="AO20" i="129"/>
  <c r="AN20" i="129"/>
  <c r="AI20" i="129"/>
  <c r="R20" i="129"/>
  <c r="J20" i="129" s="1"/>
  <c r="I20" i="129" s="1"/>
  <c r="BF20" i="129" s="1"/>
  <c r="L20" i="129"/>
  <c r="H20" i="129"/>
  <c r="AO19" i="129"/>
  <c r="AN19" i="129" s="1"/>
  <c r="AI19" i="129"/>
  <c r="R19" i="129"/>
  <c r="L19" i="129"/>
  <c r="J19" i="129" s="1"/>
  <c r="I19" i="129" s="1"/>
  <c r="BF19" i="129" s="1"/>
  <c r="H19" i="129"/>
  <c r="AO18" i="129"/>
  <c r="AN18" i="129" s="1"/>
  <c r="AI18" i="129"/>
  <c r="R18" i="129"/>
  <c r="J18" i="129" s="1"/>
  <c r="I18" i="129" s="1"/>
  <c r="BF18" i="129" s="1"/>
  <c r="L18" i="129"/>
  <c r="H18" i="129"/>
  <c r="AO17" i="129"/>
  <c r="AN17" i="129" s="1"/>
  <c r="I17" i="129" s="1"/>
  <c r="BF17" i="129" s="1"/>
  <c r="AI17" i="129"/>
  <c r="R17" i="129"/>
  <c r="L17" i="129"/>
  <c r="J17" i="129"/>
  <c r="H17" i="129"/>
  <c r="AO16" i="129"/>
  <c r="AN16" i="129"/>
  <c r="AI16" i="129"/>
  <c r="R16" i="129"/>
  <c r="J16" i="129" s="1"/>
  <c r="I16" i="129" s="1"/>
  <c r="BF16" i="129" s="1"/>
  <c r="L16" i="129"/>
  <c r="H16" i="129"/>
  <c r="AO15" i="129"/>
  <c r="AN15" i="129" s="1"/>
  <c r="AI15" i="129"/>
  <c r="R15" i="129"/>
  <c r="L15" i="129"/>
  <c r="J15" i="129" s="1"/>
  <c r="I15" i="129" s="1"/>
  <c r="BF15" i="129" s="1"/>
  <c r="H15" i="129"/>
  <c r="BB14" i="129"/>
  <c r="AO14" i="129"/>
  <c r="AN14" i="129"/>
  <c r="AI14" i="129"/>
  <c r="R14" i="129"/>
  <c r="L14" i="129"/>
  <c r="J14" i="129"/>
  <c r="I14" i="129"/>
  <c r="BF14" i="129" s="1"/>
  <c r="H14" i="129"/>
  <c r="AO13" i="129"/>
  <c r="AN13" i="129"/>
  <c r="AI13" i="129"/>
  <c r="R13" i="129"/>
  <c r="L13" i="129"/>
  <c r="J13" i="129"/>
  <c r="I13" i="129" s="1"/>
  <c r="BF13" i="129" s="1"/>
  <c r="H13" i="129"/>
  <c r="AO12" i="129"/>
  <c r="AN12" i="129" s="1"/>
  <c r="AI12" i="129"/>
  <c r="R12" i="129"/>
  <c r="L12" i="129"/>
  <c r="J12" i="129" s="1"/>
  <c r="I12" i="129" s="1"/>
  <c r="BF12" i="129" s="1"/>
  <c r="H12" i="129"/>
  <c r="BB11" i="129"/>
  <c r="AO11" i="129"/>
  <c r="AN11" i="129"/>
  <c r="AI11" i="129"/>
  <c r="R11" i="129"/>
  <c r="L11" i="129"/>
  <c r="J11" i="129" s="1"/>
  <c r="I11" i="129" s="1"/>
  <c r="BF11" i="129" s="1"/>
  <c r="H11" i="129"/>
  <c r="AO10" i="129"/>
  <c r="AN10" i="129"/>
  <c r="AI10" i="129"/>
  <c r="R10" i="129"/>
  <c r="L10" i="129"/>
  <c r="J10" i="129"/>
  <c r="I10" i="129" s="1"/>
  <c r="BF10" i="129" s="1"/>
  <c r="H10" i="129"/>
  <c r="AO9" i="129"/>
  <c r="AN9" i="129" s="1"/>
  <c r="AI9" i="129"/>
  <c r="R9" i="129"/>
  <c r="L9" i="129"/>
  <c r="J9" i="129" s="1"/>
  <c r="H9" i="129"/>
  <c r="AO8" i="129"/>
  <c r="AN8" i="129"/>
  <c r="AI8" i="129"/>
  <c r="R8" i="129"/>
  <c r="L8" i="129"/>
  <c r="J8" i="129" s="1"/>
  <c r="I8" i="129" s="1"/>
  <c r="BF8" i="129" s="1"/>
  <c r="H8" i="129"/>
  <c r="AO7" i="129"/>
  <c r="AN7" i="129"/>
  <c r="AI7" i="129"/>
  <c r="R7" i="129"/>
  <c r="R162" i="129" s="1"/>
  <c r="L7" i="129"/>
  <c r="J7" i="129" s="1"/>
  <c r="H7" i="129"/>
  <c r="H21" i="63"/>
  <c r="I21" i="63" s="1"/>
  <c r="G21" i="63"/>
  <c r="D21" i="63"/>
  <c r="D20" i="63"/>
  <c r="D19" i="63"/>
  <c r="D18" i="63"/>
  <c r="I17" i="63"/>
  <c r="D17" i="63"/>
  <c r="C17" i="63"/>
  <c r="B17" i="63"/>
  <c r="I16" i="63"/>
  <c r="I15" i="63"/>
  <c r="I14" i="63"/>
  <c r="D14" i="63"/>
  <c r="I13" i="63"/>
  <c r="D13" i="63"/>
  <c r="I12" i="63"/>
  <c r="D12" i="63"/>
  <c r="D11" i="63"/>
  <c r="D10" i="63"/>
  <c r="D9" i="63"/>
  <c r="I8" i="63"/>
  <c r="D8" i="63"/>
  <c r="I7" i="63"/>
  <c r="D7" i="63"/>
  <c r="I6" i="63"/>
  <c r="D6" i="63"/>
  <c r="I5" i="63"/>
  <c r="D5" i="63"/>
  <c r="I4" i="63"/>
  <c r="C4" i="63"/>
  <c r="H10" i="63" s="1"/>
  <c r="B4" i="63"/>
  <c r="G20" i="63" s="1"/>
  <c r="G19" i="63" s="1"/>
  <c r="I46" i="129" l="1"/>
  <c r="BF46" i="129" s="1"/>
  <c r="I107" i="129"/>
  <c r="BF107" i="129" s="1"/>
  <c r="I139" i="129"/>
  <c r="BF139" i="129" s="1"/>
  <c r="I69" i="129"/>
  <c r="BF69" i="129" s="1"/>
  <c r="I105" i="129"/>
  <c r="BF105" i="129" s="1"/>
  <c r="I61" i="129"/>
  <c r="BF61" i="129" s="1"/>
  <c r="I120" i="129"/>
  <c r="BF120" i="129" s="1"/>
  <c r="H162" i="129"/>
  <c r="I74" i="129"/>
  <c r="BF74" i="129" s="1"/>
  <c r="I39" i="129"/>
  <c r="BF39" i="129" s="1"/>
  <c r="I49" i="129"/>
  <c r="BF49" i="129" s="1"/>
  <c r="I98" i="129"/>
  <c r="BF98" i="129" s="1"/>
  <c r="I66" i="129"/>
  <c r="BF66" i="129" s="1"/>
  <c r="I108" i="129"/>
  <c r="BF108" i="129" s="1"/>
  <c r="I32" i="129"/>
  <c r="BF32" i="129" s="1"/>
  <c r="I62" i="129"/>
  <c r="BF62" i="129" s="1"/>
  <c r="I121" i="129"/>
  <c r="BF121" i="129" s="1"/>
  <c r="I58" i="129"/>
  <c r="BF58" i="129" s="1"/>
  <c r="I117" i="129"/>
  <c r="BF117" i="129" s="1"/>
  <c r="J162" i="129"/>
  <c r="I7" i="129"/>
  <c r="I9" i="129"/>
  <c r="BF9" i="129" s="1"/>
  <c r="I23" i="129"/>
  <c r="BF23" i="129" s="1"/>
  <c r="I29" i="129"/>
  <c r="BF29" i="129" s="1"/>
  <c r="I54" i="129"/>
  <c r="BF54" i="129" s="1"/>
  <c r="I111" i="129"/>
  <c r="BF111" i="129" s="1"/>
  <c r="I113" i="129"/>
  <c r="BF113" i="129" s="1"/>
  <c r="I36" i="129"/>
  <c r="BF36" i="129" s="1"/>
  <c r="I50" i="129"/>
  <c r="BF50" i="129" s="1"/>
  <c r="I77" i="129"/>
  <c r="BF77" i="129" s="1"/>
  <c r="I109" i="129"/>
  <c r="BF109" i="129" s="1"/>
  <c r="I143" i="129"/>
  <c r="BF143" i="129" s="1"/>
  <c r="I157" i="129"/>
  <c r="BF157" i="129" s="1"/>
  <c r="L162" i="129"/>
  <c r="I43" i="97"/>
  <c r="BF43" i="97" s="1"/>
  <c r="I27" i="97"/>
  <c r="BF27" i="97" s="1"/>
  <c r="I45" i="97"/>
  <c r="BF45" i="97" s="1"/>
  <c r="J7" i="97"/>
  <c r="I12" i="97"/>
  <c r="BF12" i="97" s="1"/>
  <c r="I137" i="129"/>
  <c r="BF137" i="129" s="1"/>
  <c r="I78" i="97"/>
  <c r="BF78" i="97" s="1"/>
  <c r="AN162" i="129"/>
  <c r="I154" i="129"/>
  <c r="BF154" i="129" s="1"/>
  <c r="I159" i="129"/>
  <c r="BF159" i="129" s="1"/>
  <c r="I18" i="97"/>
  <c r="BF18" i="97" s="1"/>
  <c r="J22" i="97"/>
  <c r="I22" i="97" s="1"/>
  <c r="BF22" i="97" s="1"/>
  <c r="I33" i="97"/>
  <c r="BF33" i="97" s="1"/>
  <c r="I82" i="97"/>
  <c r="BF82" i="97" s="1"/>
  <c r="D4" i="63"/>
  <c r="AO162" i="129"/>
  <c r="AN87" i="129"/>
  <c r="I87" i="129" s="1"/>
  <c r="BF87" i="129" s="1"/>
  <c r="I134" i="129"/>
  <c r="BF134" i="129" s="1"/>
  <c r="I149" i="129"/>
  <c r="BF149" i="129" s="1"/>
  <c r="AI162" i="97"/>
  <c r="I63" i="97"/>
  <c r="BF63" i="97" s="1"/>
  <c r="AI162" i="129"/>
  <c r="H20" i="63"/>
  <c r="G10" i="63"/>
  <c r="I10" i="63" s="1"/>
  <c r="BB162" i="129"/>
  <c r="E162" i="129"/>
  <c r="I67" i="97"/>
  <c r="BF67" i="97" s="1"/>
  <c r="I94" i="97"/>
  <c r="BF94" i="97" s="1"/>
  <c r="I144" i="97"/>
  <c r="BF144" i="97" s="1"/>
  <c r="J131" i="129"/>
  <c r="I131" i="129" s="1"/>
  <c r="BF131" i="129" s="1"/>
  <c r="AX162" i="129"/>
  <c r="I13" i="97"/>
  <c r="BF13" i="97" s="1"/>
  <c r="I30" i="97"/>
  <c r="BF30" i="97" s="1"/>
  <c r="I103" i="97"/>
  <c r="BF103" i="97" s="1"/>
  <c r="I107" i="97"/>
  <c r="BF107" i="97" s="1"/>
  <c r="I111" i="97"/>
  <c r="BF111" i="97" s="1"/>
  <c r="I115" i="97"/>
  <c r="BF115" i="97" s="1"/>
  <c r="I119" i="97"/>
  <c r="BF119" i="97" s="1"/>
  <c r="I123" i="97"/>
  <c r="BF123" i="97" s="1"/>
  <c r="I146" i="129"/>
  <c r="BF146" i="129" s="1"/>
  <c r="I99" i="97"/>
  <c r="BF99" i="97" s="1"/>
  <c r="I101" i="97"/>
  <c r="BF101" i="97" s="1"/>
  <c r="I127" i="97"/>
  <c r="BF127" i="97" s="1"/>
  <c r="J127" i="129"/>
  <c r="I127" i="129" s="1"/>
  <c r="BF127" i="129" s="1"/>
  <c r="AI161" i="129"/>
  <c r="I161" i="129" s="1"/>
  <c r="BF161" i="129" s="1"/>
  <c r="I8" i="97"/>
  <c r="BF8" i="97" s="1"/>
  <c r="I54" i="97"/>
  <c r="BF54" i="97" s="1"/>
  <c r="I79" i="97"/>
  <c r="BF79" i="97" s="1"/>
  <c r="I10" i="97"/>
  <c r="BF10" i="97" s="1"/>
  <c r="I34" i="97"/>
  <c r="BF34" i="97" s="1"/>
  <c r="I41" i="97"/>
  <c r="BF41" i="97" s="1"/>
  <c r="I58" i="97"/>
  <c r="BF58" i="97" s="1"/>
  <c r="I83" i="97"/>
  <c r="BF83" i="97" s="1"/>
  <c r="I95" i="97"/>
  <c r="BF95" i="97" s="1"/>
  <c r="I97" i="97"/>
  <c r="BF97" i="97" s="1"/>
  <c r="H162" i="97"/>
  <c r="BF160" i="97"/>
  <c r="R162" i="97"/>
  <c r="I153" i="97"/>
  <c r="BF153" i="97" s="1"/>
  <c r="I20" i="128"/>
  <c r="BF20" i="128" s="1"/>
  <c r="I34" i="128"/>
  <c r="BF34" i="128" s="1"/>
  <c r="I43" i="128"/>
  <c r="BF43" i="128" s="1"/>
  <c r="I58" i="128"/>
  <c r="BF58" i="128" s="1"/>
  <c r="I67" i="128"/>
  <c r="BF67" i="128" s="1"/>
  <c r="I82" i="128"/>
  <c r="BF82" i="128" s="1"/>
  <c r="I9" i="128"/>
  <c r="BF9" i="128" s="1"/>
  <c r="I24" i="128"/>
  <c r="BF24" i="128" s="1"/>
  <c r="B29" i="133"/>
  <c r="E12" i="133"/>
  <c r="AN162" i="97"/>
  <c r="J7" i="128"/>
  <c r="I28" i="128"/>
  <c r="BF28" i="128" s="1"/>
  <c r="I30" i="128"/>
  <c r="BF30" i="128" s="1"/>
  <c r="I39" i="128"/>
  <c r="BF39" i="128" s="1"/>
  <c r="I54" i="128"/>
  <c r="BF54" i="128" s="1"/>
  <c r="I63" i="128"/>
  <c r="BF63" i="128" s="1"/>
  <c r="I87" i="128"/>
  <c r="BF87" i="128" s="1"/>
  <c r="AO162" i="97"/>
  <c r="J129" i="97"/>
  <c r="I129" i="97" s="1"/>
  <c r="BF129" i="97" s="1"/>
  <c r="I139" i="97"/>
  <c r="BF139" i="97" s="1"/>
  <c r="I148" i="97"/>
  <c r="BF148" i="97" s="1"/>
  <c r="J159" i="97"/>
  <c r="I159" i="97" s="1"/>
  <c r="BF159" i="97" s="1"/>
  <c r="R162" i="128"/>
  <c r="BB162" i="97"/>
  <c r="J15" i="128"/>
  <c r="I15" i="128" s="1"/>
  <c r="BF15" i="128" s="1"/>
  <c r="AN162" i="128"/>
  <c r="I145" i="128"/>
  <c r="BF145" i="128" s="1"/>
  <c r="I157" i="128"/>
  <c r="BF157" i="128" s="1"/>
  <c r="AQ162" i="97"/>
  <c r="AO159" i="97"/>
  <c r="AN159" i="97" s="1"/>
  <c r="AO162" i="128"/>
  <c r="I46" i="128"/>
  <c r="BF46" i="128" s="1"/>
  <c r="I70" i="128"/>
  <c r="BF70" i="128" s="1"/>
  <c r="I136" i="97"/>
  <c r="BF136" i="97" s="1"/>
  <c r="I145" i="97"/>
  <c r="BF145" i="97" s="1"/>
  <c r="I156" i="97"/>
  <c r="BF156" i="97" s="1"/>
  <c r="H161" i="97"/>
  <c r="F162" i="97"/>
  <c r="J27" i="128"/>
  <c r="I27" i="128" s="1"/>
  <c r="BF27" i="128" s="1"/>
  <c r="I29" i="128"/>
  <c r="BF29" i="128" s="1"/>
  <c r="I42" i="128"/>
  <c r="BF42" i="128" s="1"/>
  <c r="I51" i="128"/>
  <c r="BF51" i="128" s="1"/>
  <c r="I66" i="128"/>
  <c r="BF66" i="128" s="1"/>
  <c r="I75" i="128"/>
  <c r="BF75" i="128" s="1"/>
  <c r="I136" i="128"/>
  <c r="BF136" i="128" s="1"/>
  <c r="I148" i="128"/>
  <c r="BF148" i="128" s="1"/>
  <c r="I161" i="128"/>
  <c r="BF161" i="128" s="1"/>
  <c r="I151" i="97"/>
  <c r="BF151" i="97" s="1"/>
  <c r="I8" i="128"/>
  <c r="BF8" i="128" s="1"/>
  <c r="I36" i="128"/>
  <c r="BF36" i="128" s="1"/>
  <c r="AI161" i="128"/>
  <c r="AI162" i="128" s="1"/>
  <c r="AF162" i="128"/>
  <c r="E6" i="133"/>
  <c r="E30" i="132"/>
  <c r="L162" i="128"/>
  <c r="E13" i="133"/>
  <c r="H161" i="128"/>
  <c r="N162" i="128"/>
  <c r="E5" i="133"/>
  <c r="J162" i="128" l="1"/>
  <c r="I7" i="128"/>
  <c r="I20" i="63"/>
  <c r="H19" i="63"/>
  <c r="I19" i="63" s="1"/>
  <c r="I162" i="129"/>
  <c r="BF7" i="129"/>
  <c r="BF162" i="129" s="1"/>
  <c r="B41" i="133"/>
  <c r="E41" i="133" s="1"/>
  <c r="E29" i="133"/>
  <c r="I7" i="97"/>
  <c r="J162" i="97"/>
  <c r="I162" i="97" l="1"/>
  <c r="BF7" i="97"/>
  <c r="BF162" i="97" s="1"/>
  <c r="I162" i="128"/>
  <c r="BF7" i="128"/>
  <c r="BF162" i="128" s="1"/>
</calcChain>
</file>

<file path=xl/sharedStrings.xml><?xml version="1.0" encoding="utf-8"?>
<sst xmlns="http://schemas.openxmlformats.org/spreadsheetml/2006/main" count="2761" uniqueCount="1186">
  <si>
    <t>目录</t>
  </si>
  <si>
    <t>序号</t>
  </si>
  <si>
    <t>2022年预算表格</t>
  </si>
  <si>
    <t>一般公共预算收入表（表一）</t>
  </si>
  <si>
    <t>一般公共预算支出表（按单位和经济科目分类）（表二）</t>
  </si>
  <si>
    <t>一般公共预算支出总表（按功能科目分类）（表三）</t>
  </si>
  <si>
    <t>一般公共预算本级支出表（表四）</t>
  </si>
  <si>
    <t>一般公共预算本级基本支出表（表五）</t>
  </si>
  <si>
    <t>一般公共预算对下税收返还和转移支付预算分项目表（表六）</t>
  </si>
  <si>
    <t>一般公共预算对下税收返还和转移支付预算分地区表（表七）</t>
  </si>
  <si>
    <t>一般债务限额和余额表（表八）</t>
  </si>
  <si>
    <t>专项债务限额和余额表（表九）</t>
  </si>
  <si>
    <t>政府性基金收入预算表（表十）</t>
  </si>
  <si>
    <t>政府性基金支出预算表（表十一）</t>
  </si>
  <si>
    <t>政府性基金本级支出预算表（表十二）</t>
  </si>
  <si>
    <t>政府性基金转移支付预算分项目表（表十三）</t>
  </si>
  <si>
    <t>政府性基金转移支付预算分地区表（表十四）</t>
  </si>
  <si>
    <t>社会保险基金收入预算表（表十五）</t>
  </si>
  <si>
    <t>社会保险基金支出预算表（表十六）</t>
  </si>
  <si>
    <t>国有资本经营预算收入表（表十七）</t>
  </si>
  <si>
    <t>国有资本经营预算支出表（表十八）</t>
  </si>
  <si>
    <t xml:space="preserve">本级国有资本经营支出表（表十九） </t>
  </si>
  <si>
    <t>对下安排转移支付的应当公开国有资本经营预算转移支付表（表二十）</t>
  </si>
  <si>
    <t>“三公”经费预算表（表二十一）</t>
  </si>
  <si>
    <r>
      <rPr>
        <b/>
        <sz val="22"/>
        <rFont val="宋体"/>
        <family val="3"/>
        <charset val="134"/>
      </rPr>
      <t>新邵县</t>
    </r>
    <r>
      <rPr>
        <b/>
        <sz val="22"/>
        <rFont val="Times New Roman"/>
        <family val="1"/>
      </rPr>
      <t>2022</t>
    </r>
    <r>
      <rPr>
        <b/>
        <sz val="22"/>
        <rFont val="宋体"/>
        <family val="3"/>
        <charset val="134"/>
      </rPr>
      <t>年一般公共预算收入表</t>
    </r>
  </si>
  <si>
    <t>表一</t>
  </si>
  <si>
    <t>金额单位：万元</t>
  </si>
  <si>
    <r>
      <rPr>
        <sz val="11"/>
        <rFont val="宋体"/>
        <family val="3"/>
        <charset val="134"/>
      </rPr>
      <t>项</t>
    </r>
    <r>
      <rPr>
        <sz val="11"/>
        <rFont val="Times New Roman"/>
        <family val="1"/>
      </rPr>
      <t xml:space="preserve">        </t>
    </r>
    <r>
      <rPr>
        <sz val="11"/>
        <rFont val="宋体"/>
        <family val="3"/>
        <charset val="134"/>
      </rPr>
      <t>目</t>
    </r>
  </si>
  <si>
    <t>上年完成</t>
  </si>
  <si>
    <t>本年预算</t>
  </si>
  <si>
    <r>
      <rPr>
        <sz val="11"/>
        <rFont val="宋体"/>
        <family val="3"/>
        <charset val="134"/>
      </rPr>
      <t>同比增长</t>
    </r>
    <r>
      <rPr>
        <sz val="11"/>
        <rFont val="Times New Roman"/>
        <family val="1"/>
      </rPr>
      <t>%</t>
    </r>
  </si>
  <si>
    <r>
      <rPr>
        <sz val="11"/>
        <rFont val="宋体"/>
        <family val="3"/>
        <charset val="134"/>
      </rPr>
      <t>备</t>
    </r>
    <r>
      <rPr>
        <sz val="11"/>
        <rFont val="Times New Roman"/>
        <family val="1"/>
      </rPr>
      <t xml:space="preserve">    </t>
    </r>
    <r>
      <rPr>
        <sz val="11"/>
        <rFont val="宋体"/>
        <family val="3"/>
        <charset val="134"/>
      </rPr>
      <t>注</t>
    </r>
  </si>
  <si>
    <r>
      <rPr>
        <sz val="11"/>
        <rFont val="宋体"/>
        <family val="3"/>
        <charset val="134"/>
      </rPr>
      <t>备</t>
    </r>
    <r>
      <rPr>
        <sz val="11"/>
        <rFont val="Times New Roman"/>
        <family val="1"/>
      </rPr>
      <t xml:space="preserve">        </t>
    </r>
    <r>
      <rPr>
        <sz val="11"/>
        <rFont val="宋体"/>
        <family val="3"/>
        <charset val="134"/>
      </rPr>
      <t>注</t>
    </r>
  </si>
  <si>
    <t>一、税收收入</t>
  </si>
  <si>
    <r>
      <rPr>
        <sz val="11"/>
        <rFont val="Times New Roman"/>
        <family val="1"/>
      </rPr>
      <t xml:space="preserve">    5.</t>
    </r>
    <r>
      <rPr>
        <sz val="11"/>
        <rFont val="宋体"/>
        <family val="3"/>
        <charset val="134"/>
      </rPr>
      <t>专项收入</t>
    </r>
  </si>
  <si>
    <r>
      <rPr>
        <sz val="11"/>
        <rFont val="Times New Roman"/>
        <family val="1"/>
      </rPr>
      <t xml:space="preserve">     1.</t>
    </r>
    <r>
      <rPr>
        <sz val="11"/>
        <rFont val="宋体"/>
        <family val="3"/>
        <charset val="134"/>
      </rPr>
      <t>增值税</t>
    </r>
  </si>
  <si>
    <t>其中：残保金</t>
  </si>
  <si>
    <r>
      <rPr>
        <sz val="11"/>
        <rFont val="Times New Roman"/>
        <family val="1"/>
      </rPr>
      <t xml:space="preserve">     2.</t>
    </r>
    <r>
      <rPr>
        <sz val="11"/>
        <rFont val="宋体"/>
        <family val="3"/>
        <charset val="134"/>
      </rPr>
      <t>城建税</t>
    </r>
  </si>
  <si>
    <t xml:space="preserve">    地方教育附加</t>
  </si>
  <si>
    <r>
      <rPr>
        <sz val="11"/>
        <rFont val="Times New Roman"/>
        <family val="1"/>
      </rPr>
      <t xml:space="preserve">     3. </t>
    </r>
    <r>
      <rPr>
        <sz val="11"/>
        <rFont val="宋体"/>
        <family val="3"/>
        <charset val="134"/>
      </rPr>
      <t>个人所得税</t>
    </r>
  </si>
  <si>
    <t xml:space="preserve">    教育费附加</t>
  </si>
  <si>
    <r>
      <rPr>
        <sz val="11"/>
        <rFont val="Times New Roman"/>
        <family val="1"/>
      </rPr>
      <t xml:space="preserve">     4.</t>
    </r>
    <r>
      <rPr>
        <sz val="11"/>
        <rFont val="宋体"/>
        <family val="3"/>
        <charset val="134"/>
      </rPr>
      <t>企业所得税</t>
    </r>
  </si>
  <si>
    <r>
      <rPr>
        <sz val="11"/>
        <rFont val="Times New Roman"/>
        <family val="1"/>
      </rPr>
      <t xml:space="preserve">   6.</t>
    </r>
    <r>
      <rPr>
        <sz val="11"/>
        <rFont val="宋体"/>
        <family val="3"/>
        <charset val="134"/>
      </rPr>
      <t>捐赠收入</t>
    </r>
  </si>
  <si>
    <r>
      <rPr>
        <sz val="11"/>
        <rFont val="Times New Roman"/>
        <family val="1"/>
      </rPr>
      <t xml:space="preserve">     5.</t>
    </r>
    <r>
      <rPr>
        <sz val="11"/>
        <rFont val="宋体"/>
        <family val="3"/>
        <charset val="134"/>
      </rPr>
      <t>耕地占用税</t>
    </r>
  </si>
  <si>
    <r>
      <rPr>
        <sz val="11"/>
        <rFont val="Times New Roman"/>
        <family val="1"/>
      </rPr>
      <t xml:space="preserve">     6.</t>
    </r>
    <r>
      <rPr>
        <sz val="11"/>
        <rFont val="宋体"/>
        <family val="3"/>
        <charset val="134"/>
      </rPr>
      <t>契税</t>
    </r>
  </si>
  <si>
    <t>一般预算收入合计</t>
  </si>
  <si>
    <r>
      <rPr>
        <sz val="11"/>
        <rFont val="Times New Roman"/>
        <family val="1"/>
      </rPr>
      <t xml:space="preserve">     7.</t>
    </r>
    <r>
      <rPr>
        <sz val="11"/>
        <rFont val="宋体"/>
        <family val="3"/>
        <charset val="134"/>
      </rPr>
      <t>资源税</t>
    </r>
  </si>
  <si>
    <r>
      <rPr>
        <sz val="11"/>
        <rFont val="Times New Roman"/>
        <family val="1"/>
      </rPr>
      <t xml:space="preserve">     8.</t>
    </r>
    <r>
      <rPr>
        <sz val="11"/>
        <rFont val="宋体"/>
        <family val="3"/>
        <charset val="134"/>
      </rPr>
      <t>城镇土地使用税</t>
    </r>
  </si>
  <si>
    <t>上划“增值税”收入</t>
  </si>
  <si>
    <r>
      <rPr>
        <sz val="11"/>
        <rFont val="Times New Roman"/>
        <family val="1"/>
      </rPr>
      <t xml:space="preserve">     9.</t>
    </r>
    <r>
      <rPr>
        <sz val="11"/>
        <rFont val="宋体"/>
        <family val="3"/>
        <charset val="134"/>
      </rPr>
      <t>环境保护税</t>
    </r>
  </si>
  <si>
    <r>
      <rPr>
        <b/>
        <sz val="11"/>
        <rFont val="宋体"/>
        <family val="3"/>
        <charset val="134"/>
      </rPr>
      <t>上划所得税</t>
    </r>
    <r>
      <rPr>
        <b/>
        <sz val="11"/>
        <rFont val="Times New Roman"/>
        <family val="1"/>
      </rPr>
      <t>72%</t>
    </r>
  </si>
  <si>
    <r>
      <rPr>
        <sz val="11"/>
        <rFont val="Times New Roman"/>
        <family val="1"/>
      </rPr>
      <t xml:space="preserve">     10.</t>
    </r>
    <r>
      <rPr>
        <sz val="11"/>
        <rFont val="宋体"/>
        <family val="3"/>
        <charset val="134"/>
      </rPr>
      <t>其他各税</t>
    </r>
  </si>
  <si>
    <t>上划“消费税”收入</t>
  </si>
  <si>
    <t>上划环境保护税</t>
  </si>
  <si>
    <t>上划省级城镇土地使用税30%</t>
  </si>
  <si>
    <t>二、非税收入</t>
  </si>
  <si>
    <t>上划省级资源税25%</t>
  </si>
  <si>
    <r>
      <rPr>
        <sz val="11"/>
        <rFont val="Times New Roman"/>
        <family val="1"/>
      </rPr>
      <t xml:space="preserve">    1.</t>
    </r>
    <r>
      <rPr>
        <sz val="11"/>
        <rFont val="宋体"/>
        <family val="3"/>
        <charset val="134"/>
      </rPr>
      <t>国有资源有偿收入</t>
    </r>
  </si>
  <si>
    <r>
      <rPr>
        <sz val="11"/>
        <rFont val="Times New Roman"/>
        <family val="1"/>
      </rPr>
      <t xml:space="preserve">    2.</t>
    </r>
    <r>
      <rPr>
        <sz val="11"/>
        <rFont val="宋体"/>
        <family val="3"/>
        <charset val="134"/>
      </rPr>
      <t>行政性收费</t>
    </r>
  </si>
  <si>
    <t>财政总收入</t>
  </si>
  <si>
    <r>
      <rPr>
        <sz val="11"/>
        <rFont val="Times New Roman"/>
        <family val="1"/>
      </rPr>
      <t xml:space="preserve">    3.</t>
    </r>
    <r>
      <rPr>
        <sz val="11"/>
        <rFont val="宋体"/>
        <family val="3"/>
        <charset val="134"/>
      </rPr>
      <t>罚没收入</t>
    </r>
  </si>
  <si>
    <t>税     收</t>
  </si>
  <si>
    <r>
      <rPr>
        <sz val="11"/>
        <rFont val="Times New Roman"/>
        <family val="1"/>
      </rPr>
      <t xml:space="preserve">    4.</t>
    </r>
    <r>
      <rPr>
        <sz val="11"/>
        <rFont val="宋体"/>
        <family val="3"/>
        <charset val="134"/>
      </rPr>
      <t>其他收入</t>
    </r>
  </si>
  <si>
    <r>
      <rPr>
        <sz val="11"/>
        <rFont val="宋体"/>
        <family val="3"/>
        <charset val="134"/>
      </rPr>
      <t>非</t>
    </r>
    <r>
      <rPr>
        <sz val="11"/>
        <rFont val="Times New Roman"/>
        <family val="1"/>
      </rPr>
      <t xml:space="preserve">         </t>
    </r>
    <r>
      <rPr>
        <sz val="11"/>
        <rFont val="宋体"/>
        <family val="3"/>
        <charset val="134"/>
      </rPr>
      <t>税</t>
    </r>
  </si>
  <si>
    <t>2022年一般公共预算支出表（按单位和经济科目分类）</t>
  </si>
  <si>
    <t>表三</t>
  </si>
  <si>
    <t>类别</t>
  </si>
  <si>
    <t>单位名称</t>
  </si>
  <si>
    <t>在职全额人数</t>
  </si>
  <si>
    <t>在职差额人数</t>
  </si>
  <si>
    <t>离休人数</t>
  </si>
  <si>
    <t>退休人数</t>
  </si>
  <si>
    <t>人数总计</t>
  </si>
  <si>
    <t>基本支出（经费拨款）</t>
  </si>
  <si>
    <t>专项支出</t>
  </si>
  <si>
    <t>非税核拨（专项）</t>
  </si>
  <si>
    <t>上级专项指标</t>
  </si>
  <si>
    <t>一般公共预算总计</t>
  </si>
  <si>
    <t>基本支出合计</t>
  </si>
  <si>
    <t>工资福利支出</t>
  </si>
  <si>
    <t>商品和服务支出</t>
  </si>
  <si>
    <t>对个人和家庭的补助</t>
  </si>
  <si>
    <t>合计</t>
  </si>
  <si>
    <t>基本工资</t>
  </si>
  <si>
    <t>津贴补贴</t>
  </si>
  <si>
    <t>奖金</t>
  </si>
  <si>
    <t>伙食补助费</t>
  </si>
  <si>
    <t>绩效工资</t>
  </si>
  <si>
    <t>机关事业单位基本养老保险缴费</t>
  </si>
  <si>
    <t>职业年金缴费</t>
  </si>
  <si>
    <t>职工基本医疗保险缴费（医疗+生育+大病）</t>
  </si>
  <si>
    <t>公务员医疗补助缴费</t>
  </si>
  <si>
    <t>其他社会保障缴费（失业+工伤）</t>
  </si>
  <si>
    <t>住房公积金</t>
  </si>
  <si>
    <t>医疗费</t>
  </si>
  <si>
    <t>其它工资福利支出</t>
  </si>
  <si>
    <t>一般公务费</t>
  </si>
  <si>
    <t>公务交通补贴</t>
  </si>
  <si>
    <t>业务工作费</t>
  </si>
  <si>
    <t>非税核拨（基本）</t>
  </si>
  <si>
    <t>离（退）休费</t>
  </si>
  <si>
    <t>退职（役）费</t>
  </si>
  <si>
    <t>抚恤金</t>
  </si>
  <si>
    <t>生活补助</t>
  </si>
  <si>
    <t>救济费</t>
  </si>
  <si>
    <t>医疗费补助</t>
  </si>
  <si>
    <t>助学金</t>
  </si>
  <si>
    <t>奖励金</t>
  </si>
  <si>
    <t>个人农业生产补贴</t>
  </si>
  <si>
    <t>代缴社会保险费</t>
  </si>
  <si>
    <t>其他对个人和家庭的补助</t>
  </si>
  <si>
    <t>小计</t>
  </si>
  <si>
    <t>津补贴</t>
  </si>
  <si>
    <t>乡镇工作津贴</t>
  </si>
  <si>
    <t>人才津贴</t>
  </si>
  <si>
    <t>人才发展专项</t>
  </si>
  <si>
    <t>特殊岗位津贴</t>
  </si>
  <si>
    <t>年终一次性奖</t>
  </si>
  <si>
    <t>提高乡镇干部待遇</t>
  </si>
  <si>
    <t>教师绩效考核奖</t>
  </si>
  <si>
    <t>绩效考核奖</t>
  </si>
  <si>
    <t>基本离（退）休费</t>
  </si>
  <si>
    <t>离（退）休人员津补贴</t>
  </si>
  <si>
    <t>部门</t>
  </si>
  <si>
    <t>县委办</t>
  </si>
  <si>
    <t>人大办</t>
  </si>
  <si>
    <t>政府办</t>
  </si>
  <si>
    <t>政协办</t>
  </si>
  <si>
    <t>纪检会</t>
  </si>
  <si>
    <t>政法委</t>
  </si>
  <si>
    <t>组织部</t>
  </si>
  <si>
    <t>宣传部</t>
  </si>
  <si>
    <t>统战部</t>
  </si>
  <si>
    <t>党校</t>
  </si>
  <si>
    <t>工商联</t>
  </si>
  <si>
    <t>归侨侨眷联合会</t>
  </si>
  <si>
    <t>编办</t>
  </si>
  <si>
    <t>妇联</t>
  </si>
  <si>
    <t>团委</t>
  </si>
  <si>
    <t>史志研究室</t>
  </si>
  <si>
    <t>机关事务管理中心</t>
  </si>
  <si>
    <t>信访局</t>
  </si>
  <si>
    <t>行政审批服务局</t>
  </si>
  <si>
    <t>统计局</t>
  </si>
  <si>
    <t>财政局</t>
  </si>
  <si>
    <t>审计局</t>
  </si>
  <si>
    <t>公安局</t>
  </si>
  <si>
    <t>森林公安</t>
  </si>
  <si>
    <t>交警大队</t>
  </si>
  <si>
    <t>司法局</t>
  </si>
  <si>
    <t>市场监督管理局</t>
  </si>
  <si>
    <t>县委网络安全和信息化委员会办公室</t>
  </si>
  <si>
    <t>县委县政府发展研究中心</t>
  </si>
  <si>
    <t>民兵武器训练仓库和基地管理站</t>
  </si>
  <si>
    <t>城管局</t>
  </si>
  <si>
    <t>环境卫生服务中心</t>
  </si>
  <si>
    <t>市生态环境局新邵分局</t>
  </si>
  <si>
    <t>发改局</t>
  </si>
  <si>
    <t>住建局（人防办）</t>
  </si>
  <si>
    <t>建筑工程管理站</t>
  </si>
  <si>
    <t>城市园林绿化服务所</t>
  </si>
  <si>
    <t>市政设施服务站</t>
  </si>
  <si>
    <t>供排水管理站</t>
  </si>
  <si>
    <t>经济开发区</t>
  </si>
  <si>
    <t>雀塘产业园</t>
  </si>
  <si>
    <t>沪昆高铁站前开发办</t>
  </si>
  <si>
    <t>白水洞管理处</t>
  </si>
  <si>
    <t>交通局</t>
  </si>
  <si>
    <t>公路建设养护中心</t>
  </si>
  <si>
    <t>新田铺公路超限检测站</t>
  </si>
  <si>
    <t>交通质量安全监督站</t>
  </si>
  <si>
    <t>道路运输服务中心</t>
  </si>
  <si>
    <t>水运事务中心</t>
  </si>
  <si>
    <t>交通执法大队</t>
  </si>
  <si>
    <t>自然资源局</t>
  </si>
  <si>
    <t>土地房屋征收服务中心</t>
  </si>
  <si>
    <t>自然资源修复中心</t>
  </si>
  <si>
    <t>不动产登记中心</t>
  </si>
  <si>
    <t>国土执法监察大队</t>
  </si>
  <si>
    <t>自然资源信息中心</t>
  </si>
  <si>
    <t>土地收购储备中心</t>
  </si>
  <si>
    <t>供销社</t>
  </si>
  <si>
    <t>酿溪镇政府</t>
  </si>
  <si>
    <t>严塘镇政府</t>
  </si>
  <si>
    <t>雀塘镇政府</t>
  </si>
  <si>
    <t>陈家坊镇政府</t>
  </si>
  <si>
    <t>潭府乡政府</t>
  </si>
  <si>
    <t>太芝庙镇政府</t>
  </si>
  <si>
    <t>潭溪镇政府</t>
  </si>
  <si>
    <t>寸石镇政府</t>
  </si>
  <si>
    <t>坪上镇政府</t>
  </si>
  <si>
    <t>大新镇政府</t>
  </si>
  <si>
    <t>龙溪铺镇政府</t>
  </si>
  <si>
    <t>迎光乡政府</t>
  </si>
  <si>
    <t>巨口铺镇政府</t>
  </si>
  <si>
    <t>小塘镇政府</t>
  </si>
  <si>
    <t>新田铺镇政府</t>
  </si>
  <si>
    <t>人社局</t>
  </si>
  <si>
    <t>劳动监察大队</t>
  </si>
  <si>
    <t>工伤失业保险服务中心</t>
  </si>
  <si>
    <t>社会养老保险服务中心</t>
  </si>
  <si>
    <t>就业服务局</t>
  </si>
  <si>
    <t>劳动仲裁院</t>
  </si>
  <si>
    <t>医疗保障局</t>
  </si>
  <si>
    <t>民政局</t>
  </si>
  <si>
    <t>残联</t>
  </si>
  <si>
    <t>退役军人事务局</t>
  </si>
  <si>
    <t>疗养院</t>
  </si>
  <si>
    <t>卫生健康局</t>
  </si>
  <si>
    <t>疾控中心</t>
  </si>
  <si>
    <t>妇幼保健计划生育服务中心</t>
  </si>
  <si>
    <t>卫计执法局</t>
  </si>
  <si>
    <t>红十字会</t>
  </si>
  <si>
    <t>农业农村局</t>
  </si>
  <si>
    <t>畜牧水产服务中心</t>
  </si>
  <si>
    <t>农机事务中心</t>
  </si>
  <si>
    <t>农村经营服务站</t>
  </si>
  <si>
    <t>农业综合行政执法大队</t>
  </si>
  <si>
    <t>乡村振兴局</t>
  </si>
  <si>
    <t>林业局</t>
  </si>
  <si>
    <t>林业综合服务中心</t>
  </si>
  <si>
    <t>岳坪峰管理处</t>
  </si>
  <si>
    <t>筱溪国家湿地公园</t>
  </si>
  <si>
    <t>岱山林场</t>
  </si>
  <si>
    <t>龙山林场</t>
  </si>
  <si>
    <t>大形山林场</t>
  </si>
  <si>
    <t>苗圃</t>
  </si>
  <si>
    <t>水利局</t>
  </si>
  <si>
    <t>库区移民事务中心</t>
  </si>
  <si>
    <t>水土保持所</t>
  </si>
  <si>
    <t>尧虞塘水库管理所</t>
  </si>
  <si>
    <t>下源水库管理所</t>
  </si>
  <si>
    <t>颜岭水库管理所</t>
  </si>
  <si>
    <t>枫树坑水库管理所</t>
  </si>
  <si>
    <t>石马江流域水利水电管理所</t>
  </si>
  <si>
    <t>六都寨管理所</t>
  </si>
  <si>
    <t>商务局</t>
  </si>
  <si>
    <t>应急管理局</t>
  </si>
  <si>
    <t>科技和工业信息化局</t>
  </si>
  <si>
    <t>市场服务中心</t>
  </si>
  <si>
    <t>教育局（机关）</t>
  </si>
  <si>
    <t>一中</t>
  </si>
  <si>
    <t>二中</t>
  </si>
  <si>
    <t>三中</t>
  </si>
  <si>
    <t>四中</t>
  </si>
  <si>
    <t>五中</t>
  </si>
  <si>
    <t>八中</t>
  </si>
  <si>
    <t>职中</t>
  </si>
  <si>
    <t>教师进修学校</t>
  </si>
  <si>
    <t>机关幼儿园</t>
  </si>
  <si>
    <t>特殊学校</t>
  </si>
  <si>
    <t>酿溪镇督管办</t>
  </si>
  <si>
    <t>严塘镇督管办</t>
  </si>
  <si>
    <t>雀塘镇督管办</t>
  </si>
  <si>
    <t>陈家坊镇督管办</t>
  </si>
  <si>
    <t>潭府乡督管办</t>
  </si>
  <si>
    <t>太芝庙镇督管办</t>
  </si>
  <si>
    <t>潭溪镇督管办</t>
  </si>
  <si>
    <t>寸石镇督管办</t>
  </si>
  <si>
    <t>坪上镇督管办</t>
  </si>
  <si>
    <t>大新镇督管办</t>
  </si>
  <si>
    <t>龙溪铺镇督管办</t>
  </si>
  <si>
    <t>迎光乡督管办</t>
  </si>
  <si>
    <t>巨口铺镇督管办</t>
  </si>
  <si>
    <t>小塘镇督管办</t>
  </si>
  <si>
    <t>新田铺镇督管办</t>
  </si>
  <si>
    <t>青少年校外活动中心</t>
  </si>
  <si>
    <t>科协</t>
  </si>
  <si>
    <t>文化旅游广电体育局</t>
  </si>
  <si>
    <t>文化执法大队</t>
  </si>
  <si>
    <t>文化馆</t>
  </si>
  <si>
    <t>图书馆</t>
  </si>
  <si>
    <t>美术馆</t>
  </si>
  <si>
    <t>全民健身服务中心</t>
  </si>
  <si>
    <t>融媒体中心</t>
  </si>
  <si>
    <t>档案馆</t>
  </si>
  <si>
    <t>代编</t>
  </si>
  <si>
    <t>大财政（教育系统）</t>
  </si>
  <si>
    <t>大财政（乡镇）</t>
  </si>
  <si>
    <t>大财政（其他）</t>
  </si>
  <si>
    <t>2022年一般公共预算支出表（按功能分类）</t>
  </si>
  <si>
    <t>科目编码</t>
  </si>
  <si>
    <t>科目名称</t>
  </si>
  <si>
    <t>金额</t>
  </si>
  <si>
    <t>201</t>
  </si>
  <si>
    <t>一般公共服务支出</t>
  </si>
  <si>
    <t xml:space="preserve">  20131</t>
  </si>
  <si>
    <t xml:space="preserve">  党委办公厅（室）及相关机构事务</t>
  </si>
  <si>
    <t xml:space="preserve">   2013101</t>
  </si>
  <si>
    <t xml:space="preserve">   行政运行</t>
  </si>
  <si>
    <t xml:space="preserve">   2013105</t>
  </si>
  <si>
    <t xml:space="preserve">   专项业务</t>
  </si>
  <si>
    <t xml:space="preserve">   2013150</t>
  </si>
  <si>
    <t xml:space="preserve">   事业运行</t>
  </si>
  <si>
    <t xml:space="preserve">   2013199</t>
  </si>
  <si>
    <t xml:space="preserve">   其他党委办公厅（室）及相关机构事务支出</t>
  </si>
  <si>
    <t xml:space="preserve">  20137</t>
  </si>
  <si>
    <t xml:space="preserve">  网信事务</t>
  </si>
  <si>
    <t xml:space="preserve">   2013701</t>
  </si>
  <si>
    <t xml:space="preserve">   2013750</t>
  </si>
  <si>
    <t xml:space="preserve">  20103</t>
  </si>
  <si>
    <t xml:space="preserve">  政府办公厅（室）及相关机构事务</t>
  </si>
  <si>
    <t xml:space="preserve">   2010301</t>
  </si>
  <si>
    <t xml:space="preserve">   2010302</t>
  </si>
  <si>
    <t>一般行政管理事务</t>
  </si>
  <si>
    <t xml:space="preserve">   2010308</t>
  </si>
  <si>
    <t xml:space="preserve">   信访事务</t>
  </si>
  <si>
    <t xml:space="preserve">   2010350</t>
  </si>
  <si>
    <t xml:space="preserve">   2010306</t>
  </si>
  <si>
    <t xml:space="preserve">   政务公开审批</t>
  </si>
  <si>
    <t>其他政府办公厅（室）及相关机构事务支出</t>
  </si>
  <si>
    <t xml:space="preserve">  20101</t>
  </si>
  <si>
    <t xml:space="preserve">  人大事务</t>
  </si>
  <si>
    <t xml:space="preserve">   2010101</t>
  </si>
  <si>
    <t xml:space="preserve">   2010150</t>
  </si>
  <si>
    <t xml:space="preserve">  20102</t>
  </si>
  <si>
    <t xml:space="preserve">  政协事务</t>
  </si>
  <si>
    <t xml:space="preserve">   2010201</t>
  </si>
  <si>
    <t xml:space="preserve">  20111</t>
  </si>
  <si>
    <t xml:space="preserve">  纪检监察事务</t>
  </si>
  <si>
    <t xml:space="preserve">   2011101</t>
  </si>
  <si>
    <t>商贸事务</t>
  </si>
  <si>
    <t>招商引资</t>
  </si>
  <si>
    <t xml:space="preserve">  20132</t>
  </si>
  <si>
    <t xml:space="preserve">  组织事务</t>
  </si>
  <si>
    <t xml:space="preserve">   2013201</t>
  </si>
  <si>
    <t>其他组织事务支出</t>
  </si>
  <si>
    <t xml:space="preserve">  20133</t>
  </si>
  <si>
    <t xml:space="preserve">  宣传事务</t>
  </si>
  <si>
    <t xml:space="preserve">   2013301</t>
  </si>
  <si>
    <t xml:space="preserve">  20134</t>
  </si>
  <si>
    <t xml:space="preserve">  统战事务</t>
  </si>
  <si>
    <t xml:space="preserve">   2013401</t>
  </si>
  <si>
    <t>其他统战事务支出</t>
  </si>
  <si>
    <t xml:space="preserve">  20106</t>
  </si>
  <si>
    <t xml:space="preserve">  财政事务</t>
  </si>
  <si>
    <t xml:space="preserve">   2010601</t>
  </si>
  <si>
    <t xml:space="preserve">   2010602</t>
  </si>
  <si>
    <t>其他财政事务支出</t>
  </si>
  <si>
    <t>税收事务</t>
  </si>
  <si>
    <t>行政运行</t>
  </si>
  <si>
    <t>税收业务</t>
  </si>
  <si>
    <t xml:space="preserve">  20108</t>
  </si>
  <si>
    <t xml:space="preserve">  审计事务</t>
  </si>
  <si>
    <t xml:space="preserve">   2010801</t>
  </si>
  <si>
    <t xml:space="preserve">  20125</t>
  </si>
  <si>
    <t xml:space="preserve">  港澳台事务</t>
  </si>
  <si>
    <t xml:space="preserve">   2012501</t>
  </si>
  <si>
    <t xml:space="preserve">  20128</t>
  </si>
  <si>
    <t xml:space="preserve">  民主党派及工商联事务</t>
  </si>
  <si>
    <t xml:space="preserve">   2012801</t>
  </si>
  <si>
    <t>其他民主党派及工商联事务支出</t>
  </si>
  <si>
    <t xml:space="preserve">  20105</t>
  </si>
  <si>
    <t xml:space="preserve">  统计信息事务</t>
  </si>
  <si>
    <t xml:space="preserve">   2010501</t>
  </si>
  <si>
    <t>统计抽样调查</t>
  </si>
  <si>
    <t xml:space="preserve">  20129</t>
  </si>
  <si>
    <t xml:space="preserve">  群众团体事务</t>
  </si>
  <si>
    <t xml:space="preserve">   2012901</t>
  </si>
  <si>
    <t>工会事务</t>
  </si>
  <si>
    <t>其他群众团体事务支出</t>
  </si>
  <si>
    <t xml:space="preserve">  20136</t>
  </si>
  <si>
    <t xml:space="preserve">  其他共产党事务支出</t>
  </si>
  <si>
    <t xml:space="preserve">   2013601</t>
  </si>
  <si>
    <t xml:space="preserve">  20138</t>
  </si>
  <si>
    <t xml:space="preserve">  市场监督管理事务</t>
  </si>
  <si>
    <t xml:space="preserve">   2013801</t>
  </si>
  <si>
    <t>质量基础</t>
  </si>
  <si>
    <t xml:space="preserve">   2013816</t>
  </si>
  <si>
    <t xml:space="preserve">   食品安全监管</t>
  </si>
  <si>
    <t xml:space="preserve">   2013899</t>
  </si>
  <si>
    <t xml:space="preserve">   其他市场监督管理事务</t>
  </si>
  <si>
    <t xml:space="preserve">  20126</t>
  </si>
  <si>
    <t xml:space="preserve">  档案事务</t>
  </si>
  <si>
    <t xml:space="preserve">   2012601</t>
  </si>
  <si>
    <t xml:space="preserve">  20113</t>
  </si>
  <si>
    <t xml:space="preserve">  商贸事务</t>
  </si>
  <si>
    <t xml:space="preserve">   2011301</t>
  </si>
  <si>
    <t xml:space="preserve">   2011308</t>
  </si>
  <si>
    <t xml:space="preserve">   招商引资</t>
  </si>
  <si>
    <t xml:space="preserve">  20104</t>
  </si>
  <si>
    <t xml:space="preserve">  发展与改革事务</t>
  </si>
  <si>
    <t xml:space="preserve">   2010401</t>
  </si>
  <si>
    <t>其他发展与改革事务支出</t>
  </si>
  <si>
    <t>其他一般公共服务支出</t>
  </si>
  <si>
    <t>203</t>
  </si>
  <si>
    <t>国防支出</t>
  </si>
  <si>
    <t xml:space="preserve">  20306</t>
  </si>
  <si>
    <t xml:space="preserve">  国防动员</t>
  </si>
  <si>
    <t xml:space="preserve">   2030603</t>
  </si>
  <si>
    <t xml:space="preserve">   人民防空</t>
  </si>
  <si>
    <t>其他国防动员支出</t>
  </si>
  <si>
    <t>204</t>
  </si>
  <si>
    <t>公共安全支出</t>
  </si>
  <si>
    <t>武装警察部队</t>
  </si>
  <si>
    <t xml:space="preserve">  20402</t>
  </si>
  <si>
    <t xml:space="preserve">  公安</t>
  </si>
  <si>
    <t xml:space="preserve">   2040201</t>
  </si>
  <si>
    <t xml:space="preserve">   2040202</t>
  </si>
  <si>
    <t xml:space="preserve">   一般行政管理事务</t>
  </si>
  <si>
    <t xml:space="preserve">   2040220</t>
  </si>
  <si>
    <t xml:space="preserve">   执法办案</t>
  </si>
  <si>
    <t>其他公安支出</t>
  </si>
  <si>
    <t xml:space="preserve">  20406</t>
  </si>
  <si>
    <t xml:space="preserve">  司法</t>
  </si>
  <si>
    <t xml:space="preserve">   2040601</t>
  </si>
  <si>
    <t>基层司法业务</t>
  </si>
  <si>
    <t>其他司法支出</t>
  </si>
  <si>
    <t>强制隔离戒毒</t>
  </si>
  <si>
    <t>其他强制隔离戒毒支出</t>
  </si>
  <si>
    <t>205</t>
  </si>
  <si>
    <t>教育支出</t>
  </si>
  <si>
    <t xml:space="preserve">  20508</t>
  </si>
  <si>
    <t xml:space="preserve">  进修及培训</t>
  </si>
  <si>
    <t xml:space="preserve">   2050802</t>
  </si>
  <si>
    <t xml:space="preserve">   干部教育</t>
  </si>
  <si>
    <t xml:space="preserve">   2050801</t>
  </si>
  <si>
    <t xml:space="preserve">   教师进修</t>
  </si>
  <si>
    <t xml:space="preserve">  20501</t>
  </si>
  <si>
    <t xml:space="preserve">  教育管理事务</t>
  </si>
  <si>
    <t xml:space="preserve">   2050101</t>
  </si>
  <si>
    <t>其他教育管理事务支出</t>
  </si>
  <si>
    <t xml:space="preserve">  20502</t>
  </si>
  <si>
    <t xml:space="preserve">  普通教育</t>
  </si>
  <si>
    <t xml:space="preserve">   2050204</t>
  </si>
  <si>
    <t xml:space="preserve">   高中教育</t>
  </si>
  <si>
    <t xml:space="preserve">   2050201</t>
  </si>
  <si>
    <t xml:space="preserve">   学前教育</t>
  </si>
  <si>
    <t xml:space="preserve">   2050202</t>
  </si>
  <si>
    <t xml:space="preserve">   小学教育</t>
  </si>
  <si>
    <t xml:space="preserve">   2050203</t>
  </si>
  <si>
    <t xml:space="preserve">   初中教育</t>
  </si>
  <si>
    <t>高等教育</t>
  </si>
  <si>
    <t>其他普通教育支出</t>
  </si>
  <si>
    <t xml:space="preserve">  20503</t>
  </si>
  <si>
    <t xml:space="preserve">  职业教育</t>
  </si>
  <si>
    <t>初等职业教育</t>
  </si>
  <si>
    <t xml:space="preserve">   2050302</t>
  </si>
  <si>
    <t xml:space="preserve">   中等职业教育</t>
  </si>
  <si>
    <t xml:space="preserve">  20507</t>
  </si>
  <si>
    <t xml:space="preserve">  特殊教育</t>
  </si>
  <si>
    <t xml:space="preserve">   2050701</t>
  </si>
  <si>
    <t xml:space="preserve">   特殊学校教育</t>
  </si>
  <si>
    <t>进修及培训</t>
  </si>
  <si>
    <t>教师进修</t>
  </si>
  <si>
    <t xml:space="preserve">  20509</t>
  </si>
  <si>
    <t xml:space="preserve">  教育费附加安排的支出</t>
  </si>
  <si>
    <t xml:space="preserve">   2050999</t>
  </si>
  <si>
    <t xml:space="preserve">   其他教育费附加安排的支出</t>
  </si>
  <si>
    <t>其他教育支出</t>
  </si>
  <si>
    <t>206</t>
  </si>
  <si>
    <t>科学技术支出</t>
  </si>
  <si>
    <t xml:space="preserve">  20601</t>
  </si>
  <si>
    <t xml:space="preserve">  科学技术管理事务</t>
  </si>
  <si>
    <t xml:space="preserve">   2060101</t>
  </si>
  <si>
    <t xml:space="preserve">   2060199</t>
  </si>
  <si>
    <t xml:space="preserve">   其他科学技术管理事务支出</t>
  </si>
  <si>
    <t xml:space="preserve">  20604</t>
  </si>
  <si>
    <t xml:space="preserve">  技术研究与开发</t>
  </si>
  <si>
    <t>科技成果转化与扩散</t>
  </si>
  <si>
    <t xml:space="preserve">   2060499</t>
  </si>
  <si>
    <t xml:space="preserve">   其他技术研究与开发支出</t>
  </si>
  <si>
    <t>科技条件与服务</t>
  </si>
  <si>
    <t>其他科技条件与服务支出</t>
  </si>
  <si>
    <t>科学技术普及</t>
  </si>
  <si>
    <t>其他科学技术普及支出</t>
  </si>
  <si>
    <t>其他科学技术支出</t>
  </si>
  <si>
    <t>207</t>
  </si>
  <si>
    <t>文化旅游体育与传媒支出</t>
  </si>
  <si>
    <t xml:space="preserve">  20701</t>
  </si>
  <si>
    <t xml:space="preserve">  文化和旅游</t>
  </si>
  <si>
    <t xml:space="preserve">   2070101</t>
  </si>
  <si>
    <t xml:space="preserve">   2070104</t>
  </si>
  <si>
    <t xml:space="preserve">   图书馆</t>
  </si>
  <si>
    <t xml:space="preserve">   群众文化</t>
  </si>
  <si>
    <t xml:space="preserve">   2070112</t>
  </si>
  <si>
    <t xml:space="preserve">   文化和旅游市场管理</t>
  </si>
  <si>
    <t xml:space="preserve">   文化展示及纪念机构</t>
  </si>
  <si>
    <t>其他文化和旅游支出</t>
  </si>
  <si>
    <t>文物</t>
  </si>
  <si>
    <t>文物保护</t>
  </si>
  <si>
    <t xml:space="preserve">  20703</t>
  </si>
  <si>
    <t xml:space="preserve">  体育</t>
  </si>
  <si>
    <t xml:space="preserve">   2070301</t>
  </si>
  <si>
    <t>体育场馆</t>
  </si>
  <si>
    <t>新闻出版电影</t>
  </si>
  <si>
    <t>其他新闻出版电影支出</t>
  </si>
  <si>
    <t xml:space="preserve">  20708</t>
  </si>
  <si>
    <t xml:space="preserve">  广播电视</t>
  </si>
  <si>
    <t xml:space="preserve">   2070801</t>
  </si>
  <si>
    <t xml:space="preserve">   2070899</t>
  </si>
  <si>
    <t xml:space="preserve">   其他广播电视支出</t>
  </si>
  <si>
    <t>其他文化旅游体育与传媒支出</t>
  </si>
  <si>
    <t>208</t>
  </si>
  <si>
    <t>社会保障和就业支出</t>
  </si>
  <si>
    <t xml:space="preserve">  20805</t>
  </si>
  <si>
    <t xml:space="preserve">  行政事业单位养老支出</t>
  </si>
  <si>
    <t>行政单位离退休</t>
  </si>
  <si>
    <t xml:space="preserve">   2080505</t>
  </si>
  <si>
    <t xml:space="preserve">   机关事业单位基本养老保险缴费支出</t>
  </si>
  <si>
    <t xml:space="preserve">   2080502</t>
  </si>
  <si>
    <t xml:space="preserve">   事业单位离退休</t>
  </si>
  <si>
    <t xml:space="preserve">   2080506</t>
  </si>
  <si>
    <t xml:space="preserve">   机关事业单位职业年金缴费支出</t>
  </si>
  <si>
    <t>对机关事业单位基本养老保险基金的补助</t>
  </si>
  <si>
    <t>其他行政事业单位养老支出</t>
  </si>
  <si>
    <t>就业补助</t>
  </si>
  <si>
    <t>其他就业补助支出</t>
  </si>
  <si>
    <t xml:space="preserve">  20827</t>
  </si>
  <si>
    <t xml:space="preserve">  财政对其他社会保险基金的补助</t>
  </si>
  <si>
    <t xml:space="preserve">   2082702</t>
  </si>
  <si>
    <t xml:space="preserve">   财政对工伤保险基金的补助</t>
  </si>
  <si>
    <t xml:space="preserve">   2082701</t>
  </si>
  <si>
    <t xml:space="preserve">   财政对失业保险基金的补助</t>
  </si>
  <si>
    <t xml:space="preserve">  其他财政对社会保险基金的补助</t>
  </si>
  <si>
    <t xml:space="preserve">  20801</t>
  </si>
  <si>
    <t xml:space="preserve">  人力资源和社会保障管理事务</t>
  </si>
  <si>
    <t xml:space="preserve">   2080101</t>
  </si>
  <si>
    <t xml:space="preserve">   2080105</t>
  </si>
  <si>
    <t xml:space="preserve">   劳动保障监察</t>
  </si>
  <si>
    <t xml:space="preserve">   2080112</t>
  </si>
  <si>
    <t xml:space="preserve">   劳动人事争议调解仲裁</t>
  </si>
  <si>
    <t>其他人力资源和社会保障管理事务支出</t>
  </si>
  <si>
    <t xml:space="preserve">  20802</t>
  </si>
  <si>
    <t xml:space="preserve">  民政管理事务</t>
  </si>
  <si>
    <t xml:space="preserve">   2080201</t>
  </si>
  <si>
    <t xml:space="preserve">   2080207</t>
  </si>
  <si>
    <t xml:space="preserve">   行政区划和地名管理</t>
  </si>
  <si>
    <t xml:space="preserve">  20816</t>
  </si>
  <si>
    <t xml:space="preserve">  红十字事业</t>
  </si>
  <si>
    <t xml:space="preserve">   2081601</t>
  </si>
  <si>
    <t xml:space="preserve">  20811</t>
  </si>
  <si>
    <t xml:space="preserve">  残疾人事业</t>
  </si>
  <si>
    <t xml:space="preserve">   2081107</t>
  </si>
  <si>
    <t xml:space="preserve">   残疾人生活和护理补贴</t>
  </si>
  <si>
    <t xml:space="preserve">   2081101</t>
  </si>
  <si>
    <t xml:space="preserve">   2081199</t>
  </si>
  <si>
    <t xml:space="preserve">   其他残疾人事业支出</t>
  </si>
  <si>
    <t xml:space="preserve">  20828</t>
  </si>
  <si>
    <t xml:space="preserve">  退役军人管理事务</t>
  </si>
  <si>
    <t xml:space="preserve">   2082801</t>
  </si>
  <si>
    <t xml:space="preserve">  20810</t>
  </si>
  <si>
    <t xml:space="preserve">  社会福利</t>
  </si>
  <si>
    <t xml:space="preserve">   2081001</t>
  </si>
  <si>
    <t xml:space="preserve">   儿童福利</t>
  </si>
  <si>
    <t xml:space="preserve">   2081002</t>
  </si>
  <si>
    <t xml:space="preserve">   老年福利</t>
  </si>
  <si>
    <t xml:space="preserve">   2081006</t>
  </si>
  <si>
    <t xml:space="preserve">   养老服务</t>
  </si>
  <si>
    <t xml:space="preserve">  20819</t>
  </si>
  <si>
    <t xml:space="preserve">  最低生活保障</t>
  </si>
  <si>
    <t xml:space="preserve">   2081901</t>
  </si>
  <si>
    <t xml:space="preserve">   城市最低生活保障金支出</t>
  </si>
  <si>
    <t xml:space="preserve">   2081902</t>
  </si>
  <si>
    <t xml:space="preserve">   农村最低生活保障金支出</t>
  </si>
  <si>
    <t xml:space="preserve">  20820</t>
  </si>
  <si>
    <t xml:space="preserve">  临时救助</t>
  </si>
  <si>
    <t xml:space="preserve">   2082001</t>
  </si>
  <si>
    <t xml:space="preserve">   临时救助支出</t>
  </si>
  <si>
    <t xml:space="preserve">   2082002</t>
  </si>
  <si>
    <t xml:space="preserve">   流浪乞讨人员救助支出</t>
  </si>
  <si>
    <t xml:space="preserve">  20821</t>
  </si>
  <si>
    <t xml:space="preserve">  特困人员救助供养</t>
  </si>
  <si>
    <t xml:space="preserve">   2082102</t>
  </si>
  <si>
    <t xml:space="preserve">   农村特困人员救助供养支出</t>
  </si>
  <si>
    <t>补充道路交通事故社会救助基金</t>
  </si>
  <si>
    <t>交强险罚没收入补助基金支出</t>
  </si>
  <si>
    <t xml:space="preserve">  20825</t>
  </si>
  <si>
    <t xml:space="preserve">  其他生活救助</t>
  </si>
  <si>
    <t xml:space="preserve">   2082502</t>
  </si>
  <si>
    <t xml:space="preserve">   其他农村生活救助</t>
  </si>
  <si>
    <t>财政对基本养老保险基金的补助</t>
  </si>
  <si>
    <t>财政对企业职工基本养老保险基金的补助</t>
  </si>
  <si>
    <t>财政对城乡居民基本养老保险基金的补助</t>
  </si>
  <si>
    <t xml:space="preserve">  20808</t>
  </si>
  <si>
    <t xml:space="preserve">  抚恤</t>
  </si>
  <si>
    <t>死亡抚恤</t>
  </si>
  <si>
    <t xml:space="preserve">   2080802</t>
  </si>
  <si>
    <t xml:space="preserve">   伤残抚恤</t>
  </si>
  <si>
    <t>义务兵优待</t>
  </si>
  <si>
    <t>其他优抚支出</t>
  </si>
  <si>
    <t xml:space="preserve">  20809</t>
  </si>
  <si>
    <t xml:space="preserve">  退役安置</t>
  </si>
  <si>
    <t xml:space="preserve">   2080902</t>
  </si>
  <si>
    <t xml:space="preserve">   军队移交政府的离退休人员安置</t>
  </si>
  <si>
    <t xml:space="preserve">   2080903</t>
  </si>
  <si>
    <t xml:space="preserve">   军队移交政府离退休干部管理机构</t>
  </si>
  <si>
    <t>退役士兵管理教育</t>
  </si>
  <si>
    <t>军队转业干部安置</t>
  </si>
  <si>
    <t xml:space="preserve">   2080999</t>
  </si>
  <si>
    <t xml:space="preserve">   其他退役安置支出</t>
  </si>
  <si>
    <t>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</si>
  <si>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</si>
  <si>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</si>
  <si>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</si>
  <si>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</si>
  <si>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</si>
  <si>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</si>
  <si>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</si>
  <si>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</si>
  <si>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其他行政事业单位医疗支出</t>
  </si>
  <si>
    <t xml:space="preserve">  21001</t>
  </si>
  <si>
    <t xml:space="preserve">  卫生健康管理事务</t>
  </si>
  <si>
    <t xml:space="preserve">   2100102</t>
  </si>
  <si>
    <t xml:space="preserve">   2100101</t>
  </si>
  <si>
    <t xml:space="preserve">   2100199</t>
  </si>
  <si>
    <t xml:space="preserve">   其他卫生健康管理事务支出</t>
  </si>
  <si>
    <t>公立医院</t>
  </si>
  <si>
    <t>综合医院</t>
  </si>
  <si>
    <t>其他公立医院支出</t>
  </si>
  <si>
    <t xml:space="preserve">  21015</t>
  </si>
  <si>
    <t xml:space="preserve">  医疗保障管理事务</t>
  </si>
  <si>
    <t xml:space="preserve">   2101501</t>
  </si>
  <si>
    <t xml:space="preserve">   2101506</t>
  </si>
  <si>
    <t xml:space="preserve">   医疗保障经办事务</t>
  </si>
  <si>
    <t xml:space="preserve">  21004</t>
  </si>
  <si>
    <t xml:space="preserve">  公共卫生</t>
  </si>
  <si>
    <t xml:space="preserve">   2100402</t>
  </si>
  <si>
    <t xml:space="preserve">   卫生监督机构</t>
  </si>
  <si>
    <t xml:space="preserve">   2100403</t>
  </si>
  <si>
    <t xml:space="preserve">   妇幼保健机构</t>
  </si>
  <si>
    <t xml:space="preserve">   2100401</t>
  </si>
  <si>
    <t xml:space="preserve">   疾病预防控制机构</t>
  </si>
  <si>
    <t xml:space="preserve">   2100408</t>
  </si>
  <si>
    <t xml:space="preserve">   基本公共卫生服务</t>
  </si>
  <si>
    <t xml:space="preserve">   2100409</t>
  </si>
  <si>
    <t xml:space="preserve">   重大公共卫生服务</t>
  </si>
  <si>
    <t>其他公共卫生支出</t>
  </si>
  <si>
    <t xml:space="preserve">  21003</t>
  </si>
  <si>
    <t xml:space="preserve">  基层医疗卫生机构</t>
  </si>
  <si>
    <t>乡镇卫生院</t>
  </si>
  <si>
    <t xml:space="preserve">   2100399</t>
  </si>
  <si>
    <t xml:space="preserve">   其他基层医疗卫生机构支出</t>
  </si>
  <si>
    <t xml:space="preserve">  21006</t>
  </si>
  <si>
    <t xml:space="preserve">  中医药</t>
  </si>
  <si>
    <t xml:space="preserve">   2100601</t>
  </si>
  <si>
    <t xml:space="preserve">   中医（民族医）药专项</t>
  </si>
  <si>
    <t xml:space="preserve">  21007</t>
  </si>
  <si>
    <t xml:space="preserve">  计划生育事务</t>
  </si>
  <si>
    <t xml:space="preserve">   2100717</t>
  </si>
  <si>
    <t xml:space="preserve">   计划生育服务</t>
  </si>
  <si>
    <t>财政对基本医疗保障基金的补助</t>
  </si>
  <si>
    <t>财政对职工基本医疗保障基金的补助</t>
  </si>
  <si>
    <t>财政对城乡居民基本医疗保障基金的补助</t>
  </si>
  <si>
    <t>财政对其他基本医疗保障基金的补助</t>
  </si>
  <si>
    <t xml:space="preserve">  21013</t>
  </si>
  <si>
    <t xml:space="preserve">  医疗救助</t>
  </si>
  <si>
    <t xml:space="preserve">   2101301</t>
  </si>
  <si>
    <t xml:space="preserve">   城乡医疗救助</t>
  </si>
  <si>
    <t xml:space="preserve">   2101399</t>
  </si>
  <si>
    <t xml:space="preserve">   其他医疗救助支出</t>
  </si>
  <si>
    <t xml:space="preserve">  21014</t>
  </si>
  <si>
    <t xml:space="preserve">  优抚对象医疗</t>
  </si>
  <si>
    <t xml:space="preserve">   2101401</t>
  </si>
  <si>
    <t xml:space="preserve">   优抚对象医疗补助</t>
  </si>
  <si>
    <t>其他卫生健康支出</t>
  </si>
  <si>
    <t>211</t>
  </si>
  <si>
    <t>节能环保支出</t>
  </si>
  <si>
    <t xml:space="preserve">  21101</t>
  </si>
  <si>
    <t xml:space="preserve">  环境保护管理事务</t>
  </si>
  <si>
    <t xml:space="preserve">   2110101</t>
  </si>
  <si>
    <t xml:space="preserve">  21102</t>
  </si>
  <si>
    <t xml:space="preserve">  环境监测与监察</t>
  </si>
  <si>
    <t xml:space="preserve">   2110299</t>
  </si>
  <si>
    <t xml:space="preserve">   其他环境监测与监察支出</t>
  </si>
  <si>
    <t xml:space="preserve">  21103</t>
  </si>
  <si>
    <t xml:space="preserve">  污染防治</t>
  </si>
  <si>
    <t>大气</t>
  </si>
  <si>
    <t>水体</t>
  </si>
  <si>
    <t xml:space="preserve">   2110307</t>
  </si>
  <si>
    <t xml:space="preserve">   土壤</t>
  </si>
  <si>
    <t>其他污染防治支出</t>
  </si>
  <si>
    <t>生态环境保护宣传</t>
  </si>
  <si>
    <t>农村环境保护</t>
  </si>
  <si>
    <t>其他自然生态保护支出</t>
  </si>
  <si>
    <t>天然林保护</t>
  </si>
  <si>
    <t>停伐补助</t>
  </si>
  <si>
    <t>能源节约利用</t>
  </si>
  <si>
    <t>212</t>
  </si>
  <si>
    <t>城乡社区支出</t>
  </si>
  <si>
    <t xml:space="preserve">  21201</t>
  </si>
  <si>
    <t xml:space="preserve">  城乡社区管理事务</t>
  </si>
  <si>
    <t xml:space="preserve">   2120199</t>
  </si>
  <si>
    <t xml:space="preserve">   其他城乡社区管理事务支出</t>
  </si>
  <si>
    <t xml:space="preserve">   2120101</t>
  </si>
  <si>
    <t xml:space="preserve">   2120107</t>
  </si>
  <si>
    <t xml:space="preserve">   市政公用行业市场监管</t>
  </si>
  <si>
    <t xml:space="preserve">   2120104</t>
  </si>
  <si>
    <t xml:space="preserve">   城管执法</t>
  </si>
  <si>
    <t xml:space="preserve">   2120106</t>
  </si>
  <si>
    <t xml:space="preserve">   工程建设管理</t>
  </si>
  <si>
    <t xml:space="preserve">  21206</t>
  </si>
  <si>
    <t xml:space="preserve">  建设市场管理与监督</t>
  </si>
  <si>
    <t xml:space="preserve">   2120601</t>
  </si>
  <si>
    <t xml:space="preserve">   建设市场管理与监督</t>
  </si>
  <si>
    <t xml:space="preserve">  21202</t>
  </si>
  <si>
    <t xml:space="preserve">  城乡社区规划与管理</t>
  </si>
  <si>
    <t xml:space="preserve">   2120201</t>
  </si>
  <si>
    <t xml:space="preserve">   城乡社区规划与管理</t>
  </si>
  <si>
    <t xml:space="preserve">  21205</t>
  </si>
  <si>
    <t xml:space="preserve">  城乡社区环境卫生</t>
  </si>
  <si>
    <t xml:space="preserve">   2120501</t>
  </si>
  <si>
    <t xml:space="preserve">   城乡社区环境卫生</t>
  </si>
  <si>
    <t xml:space="preserve">  21203</t>
  </si>
  <si>
    <t xml:space="preserve">  城乡社区公共设施</t>
  </si>
  <si>
    <t>小城镇基础设施建设</t>
  </si>
  <si>
    <t xml:space="preserve">   2120399</t>
  </si>
  <si>
    <t xml:space="preserve">   其他城乡社区公共设施支出</t>
  </si>
  <si>
    <t>213</t>
  </si>
  <si>
    <t>农林水支出</t>
  </si>
  <si>
    <t xml:space="preserve">  21301</t>
  </si>
  <si>
    <t xml:space="preserve">  农业农村</t>
  </si>
  <si>
    <t xml:space="preserve">   2130101</t>
  </si>
  <si>
    <t xml:space="preserve">   2130104</t>
  </si>
  <si>
    <t>科技转化与推广服务</t>
  </si>
  <si>
    <t>病虫害防治</t>
  </si>
  <si>
    <t>农产品质量安全</t>
  </si>
  <si>
    <t xml:space="preserve">   2130110</t>
  </si>
  <si>
    <t xml:space="preserve">   执法监管</t>
  </si>
  <si>
    <t>防灾救灾</t>
  </si>
  <si>
    <t>农业生产发展</t>
  </si>
  <si>
    <t>农村社会事业</t>
  </si>
  <si>
    <t>农业资源保护修复与利用</t>
  </si>
  <si>
    <t>渔业发展</t>
  </si>
  <si>
    <t>对高校毕业生到基层任职补助</t>
  </si>
  <si>
    <t>农田建设</t>
  </si>
  <si>
    <t>其他农业农村支出</t>
  </si>
  <si>
    <t xml:space="preserve">  21303</t>
  </si>
  <si>
    <t xml:space="preserve">  水利</t>
  </si>
  <si>
    <t xml:space="preserve">   2130301</t>
  </si>
  <si>
    <t>水利工程建设</t>
  </si>
  <si>
    <t>水利工程运行与维护</t>
  </si>
  <si>
    <t xml:space="preserve">   2130310</t>
  </si>
  <si>
    <t xml:space="preserve">   水土保持</t>
  </si>
  <si>
    <t xml:space="preserve">   2130311</t>
  </si>
  <si>
    <t xml:space="preserve">   水资源节约管理与保护</t>
  </si>
  <si>
    <t xml:space="preserve">   2130314</t>
  </si>
  <si>
    <t xml:space="preserve">   防汛</t>
  </si>
  <si>
    <t xml:space="preserve">   2130316</t>
  </si>
  <si>
    <t xml:space="preserve">   农村水利</t>
  </si>
  <si>
    <t xml:space="preserve">   2130335</t>
  </si>
  <si>
    <t xml:space="preserve">   农村人畜饮水</t>
  </si>
  <si>
    <t xml:space="preserve">   2130399</t>
  </si>
  <si>
    <t xml:space="preserve">   其他水利支出</t>
  </si>
  <si>
    <t xml:space="preserve">   2130306</t>
  </si>
  <si>
    <t xml:space="preserve">   水利工程运行与维护</t>
  </si>
  <si>
    <t xml:space="preserve">   2130321</t>
  </si>
  <si>
    <t xml:space="preserve">   大中型水库移民后期扶持专项支出</t>
  </si>
  <si>
    <t xml:space="preserve">  21302</t>
  </si>
  <si>
    <t xml:space="preserve">  林业和草原</t>
  </si>
  <si>
    <t xml:space="preserve">   2130201</t>
  </si>
  <si>
    <t xml:space="preserve">   2130204</t>
  </si>
  <si>
    <t xml:space="preserve">   事业机构</t>
  </si>
  <si>
    <t xml:space="preserve">   2130205</t>
  </si>
  <si>
    <t xml:space="preserve">   森林资源培育</t>
  </si>
  <si>
    <t xml:space="preserve">   2130207</t>
  </si>
  <si>
    <t xml:space="preserve">   森林资源管理</t>
  </si>
  <si>
    <t>动植物保护</t>
  </si>
  <si>
    <t>产业化管理</t>
  </si>
  <si>
    <t xml:space="preserve">   2130234</t>
  </si>
  <si>
    <t xml:space="preserve">   林业草原防灾减灾</t>
  </si>
  <si>
    <t xml:space="preserve">   2130299</t>
  </si>
  <si>
    <t xml:space="preserve">   其他林业和草原支出</t>
  </si>
  <si>
    <t xml:space="preserve">   2130206</t>
  </si>
  <si>
    <t xml:space="preserve">   技术推广与转化</t>
  </si>
  <si>
    <t xml:space="preserve">  21305</t>
  </si>
  <si>
    <t xml:space="preserve">  巩固脱贫衔接乡村振兴</t>
  </si>
  <si>
    <t xml:space="preserve">   2130501</t>
  </si>
  <si>
    <t xml:space="preserve">  其他巩固脱贫衔接乡村振兴支出</t>
  </si>
  <si>
    <t>农村综合改革</t>
  </si>
  <si>
    <t>对村级公益事业建设的补助</t>
  </si>
  <si>
    <t>对村民委员会和村党支部的补助</t>
  </si>
  <si>
    <t>农村综合改革示范试点补助</t>
  </si>
  <si>
    <t>其他农村综合改革支出</t>
  </si>
  <si>
    <t>普惠金融发展支出</t>
  </si>
  <si>
    <t>支持农村金融机构</t>
  </si>
  <si>
    <t>农业保险保费补贴</t>
  </si>
  <si>
    <t>创业担保贷款贴息及奖补</t>
  </si>
  <si>
    <t>其他普惠金融发展支出</t>
  </si>
  <si>
    <t>目标价格补贴</t>
  </si>
  <si>
    <t>棉花目标价格补贴</t>
  </si>
  <si>
    <t>其他目标价格补贴</t>
  </si>
  <si>
    <t>214</t>
  </si>
  <si>
    <t>交通运输支出</t>
  </si>
  <si>
    <t xml:space="preserve">  21401</t>
  </si>
  <si>
    <t xml:space="preserve">  公路水路运输</t>
  </si>
  <si>
    <t xml:space="preserve">   2140101</t>
  </si>
  <si>
    <t xml:space="preserve">   2140112</t>
  </si>
  <si>
    <t xml:space="preserve">   公路运输管理</t>
  </si>
  <si>
    <t xml:space="preserve">   2140136</t>
  </si>
  <si>
    <t xml:space="preserve">   水路运输管理支出</t>
  </si>
  <si>
    <t xml:space="preserve">   2140199</t>
  </si>
  <si>
    <t xml:space="preserve">   其他公路水路运输支出</t>
  </si>
  <si>
    <t xml:space="preserve">   2140106</t>
  </si>
  <si>
    <t xml:space="preserve">   公路养护</t>
  </si>
  <si>
    <t xml:space="preserve">  21406</t>
  </si>
  <si>
    <t xml:space="preserve">  车辆购置税支出</t>
  </si>
  <si>
    <t xml:space="preserve">   2140601</t>
  </si>
  <si>
    <t xml:space="preserve">   车辆购置税用于公路等基础设施建设支出</t>
  </si>
  <si>
    <t>资源勘探工业信息等支出</t>
  </si>
  <si>
    <t>制造业</t>
  </si>
  <si>
    <t>其他制造业支出</t>
  </si>
  <si>
    <t>支持中小企业发展和管理支出</t>
  </si>
  <si>
    <t>中小企业发展专项</t>
  </si>
  <si>
    <t>其他资源勘探工业信息等支出</t>
  </si>
  <si>
    <t>216</t>
  </si>
  <si>
    <t>商业服务业等支出</t>
  </si>
  <si>
    <t xml:space="preserve">  21602</t>
  </si>
  <si>
    <t xml:space="preserve">  商业流通事务</t>
  </si>
  <si>
    <t xml:space="preserve">   2160201</t>
  </si>
  <si>
    <t>其他商业流通事务支出</t>
  </si>
  <si>
    <t>涉外发展服务支出</t>
  </si>
  <si>
    <t>其他涉外发展服务支出</t>
  </si>
  <si>
    <t>金融支出</t>
  </si>
  <si>
    <t>金融发展支出</t>
  </si>
  <si>
    <t>其他金融发展支出</t>
  </si>
  <si>
    <t>220</t>
  </si>
  <si>
    <t>自然资源海洋气象等支出</t>
  </si>
  <si>
    <t xml:space="preserve">  22001</t>
  </si>
  <si>
    <t xml:space="preserve">  自然资源事务</t>
  </si>
  <si>
    <t xml:space="preserve">   2200101</t>
  </si>
  <si>
    <t xml:space="preserve">   2200150</t>
  </si>
  <si>
    <t xml:space="preserve">   2200109</t>
  </si>
  <si>
    <t xml:space="preserve">   自然资源调查与确权登记</t>
  </si>
  <si>
    <t xml:space="preserve">   2200106</t>
  </si>
  <si>
    <t xml:space="preserve">   自然资源利用与保护</t>
  </si>
  <si>
    <t>其他自然资源事务支出</t>
  </si>
  <si>
    <t>气象事务</t>
  </si>
  <si>
    <t>其他气象事务支出</t>
  </si>
  <si>
    <t>221</t>
  </si>
  <si>
    <t>住房保障支出</t>
  </si>
  <si>
    <t xml:space="preserve">  22102</t>
  </si>
  <si>
    <t xml:space="preserve">  住房改革支出</t>
  </si>
  <si>
    <t xml:space="preserve">   2210201</t>
  </si>
  <si>
    <t xml:space="preserve">   住房公积金</t>
  </si>
  <si>
    <t xml:space="preserve">  22103</t>
  </si>
  <si>
    <t xml:space="preserve">  城乡社区住宅</t>
  </si>
  <si>
    <t xml:space="preserve">   2210399</t>
  </si>
  <si>
    <t xml:space="preserve">   其他城乡社区住宅支出</t>
  </si>
  <si>
    <t xml:space="preserve">  22101</t>
  </si>
  <si>
    <t xml:space="preserve">  保障性安居工程支出</t>
  </si>
  <si>
    <t>棚户区改造</t>
  </si>
  <si>
    <t xml:space="preserve">   2210105</t>
  </si>
  <si>
    <t xml:space="preserve">   农村危房改造</t>
  </si>
  <si>
    <t xml:space="preserve">   2210108</t>
  </si>
  <si>
    <t xml:space="preserve">   老旧小区改造</t>
  </si>
  <si>
    <t xml:space="preserve">   2210199</t>
  </si>
  <si>
    <t xml:space="preserve">   其他保障性安居工程支出</t>
  </si>
  <si>
    <t>住房改革支出</t>
  </si>
  <si>
    <t>粮油物资储备支出</t>
  </si>
  <si>
    <t>粮油物资事务</t>
  </si>
  <si>
    <t>粮食风险基金</t>
  </si>
  <si>
    <t>其他粮油物资事务支出</t>
  </si>
  <si>
    <t>粮油储备</t>
  </si>
  <si>
    <t>其他粮油储备支出</t>
  </si>
  <si>
    <t>224</t>
  </si>
  <si>
    <t>灾害防治及应急管理支出</t>
  </si>
  <si>
    <t xml:space="preserve">  22401</t>
  </si>
  <si>
    <t xml:space="preserve">  应急管理事务</t>
  </si>
  <si>
    <t xml:space="preserve">   2240101</t>
  </si>
  <si>
    <t>其他应急管理支出</t>
  </si>
  <si>
    <t>消防救援事务</t>
  </si>
  <si>
    <t>消防应急救援</t>
  </si>
  <si>
    <t>地震事务</t>
  </si>
  <si>
    <t>地震监测</t>
  </si>
  <si>
    <t xml:space="preserve">  22406</t>
  </si>
  <si>
    <t xml:space="preserve">  自然灾害防治</t>
  </si>
  <si>
    <t xml:space="preserve">   2240601</t>
  </si>
  <si>
    <t xml:space="preserve">   地质灾害防治</t>
  </si>
  <si>
    <t>自然灾害救灾及恢复重建支出</t>
  </si>
  <si>
    <t>自然灾害救灾补助</t>
  </si>
  <si>
    <t>其他灾害防治及应急管理支出</t>
  </si>
  <si>
    <t>预备费</t>
  </si>
  <si>
    <t>其他支出</t>
  </si>
  <si>
    <t>债务付息支出</t>
  </si>
  <si>
    <t>地方政府一般债务付息支出</t>
  </si>
  <si>
    <t>地方政府其他一般债务付息支出</t>
  </si>
  <si>
    <t>合计：</t>
  </si>
  <si>
    <t>2022年一般公共预算本级支出表（按单位和经济科目分类）</t>
  </si>
  <si>
    <t>表四</t>
  </si>
  <si>
    <t>新增一般债券安排支出</t>
  </si>
  <si>
    <t>审核结果</t>
  </si>
  <si>
    <t>是否需改公务交通补贴</t>
  </si>
  <si>
    <t>是否需改非税核的其他商品服务</t>
  </si>
  <si>
    <t>正确</t>
  </si>
  <si>
    <t>否</t>
  </si>
  <si>
    <t>注：本表基本支出中的一般公务费13830.235万元包括教育部门生均公用经费（义务教育6074.45万元，高中1202.7万元）（含上级收入对应安排6793.632万元），县直机关公务费实际为6553.085万元，业务工作经费含高职中免学费1050.32万元（其中上级收入对应安排953.3824万元）。一般商品服务支出用县级财力安排的支出为47356.8628万元（55103.8772-6793.632-953.3824）。其他对个人和家庭补助支出中包含用上级收入对应安排的营养餐5461.1万元，助学金中包括用上级收入对应安排1646.841万元，对个人和家庭补助支出县本级财力安排27185.678万元。工资福利支出中的人才津贴包括用上级收入对应安排1430万元，基本工资及五险一金中包括用上级财力安排特岗教师706万元，工资福利支出用县本级财力安排支出实际为162428.967万元（164564.967-1430-706）。整个基本支出共253962.4632万元，用上级收入对应安排16990.9554万元，县本级财力安排236971.5078万元。</t>
  </si>
  <si>
    <t>2022年一般公共预算本级基本支出表（按单位和经济科目分类）</t>
  </si>
  <si>
    <t>表五</t>
  </si>
  <si>
    <t>金额单位:万元</t>
  </si>
  <si>
    <t>新邵县2022年一般公共预算税收返还及转移支付分项目表</t>
  </si>
  <si>
    <t>表六</t>
  </si>
  <si>
    <t>收入</t>
  </si>
  <si>
    <t>项目</t>
  </si>
  <si>
    <t>备注</t>
  </si>
  <si>
    <t>一、上级补助收入</t>
  </si>
  <si>
    <t xml:space="preserve">  （一）返还性收入  </t>
  </si>
  <si>
    <t xml:space="preserve">  （二）一般性转移支付收入  </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</si>
  <si>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</si>
  <si>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</si>
  <si>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</si>
  <si>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</si>
  <si>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</si>
  <si>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</si>
  <si>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</si>
  <si>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</si>
  <si>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革命老区转移支付收入</t>
  </si>
  <si>
    <t xml:space="preserve">        民族地区转移支付收入</t>
  </si>
  <si>
    <t xml:space="preserve">        边境地区转移支付收入</t>
  </si>
  <si>
    <t xml:space="preserve">        欠发达地区转移支付收入</t>
  </si>
  <si>
    <t xml:space="preserve">        固定数额补助收入</t>
  </si>
  <si>
    <r>
      <rPr>
        <sz val="11"/>
        <rFont val="Times New Roman"/>
        <family val="1"/>
      </rPr>
      <t xml:space="preserve">                    </t>
    </r>
    <r>
      <rPr>
        <sz val="11"/>
        <rFont val="宋体"/>
        <family val="3"/>
        <charset val="134"/>
      </rPr>
      <t>一般公共服务共同财政事权转移支付收入</t>
    </r>
  </si>
  <si>
    <r>
      <rPr>
        <sz val="11"/>
        <rFont val="Times New Roman"/>
        <family val="1"/>
      </rPr>
      <t xml:space="preserve">                </t>
    </r>
    <r>
      <rPr>
        <sz val="11"/>
        <rFont val="宋体"/>
        <family val="3"/>
        <charset val="134"/>
      </rPr>
      <t>外交共同财政事权转移支付收入</t>
    </r>
  </si>
  <si>
    <r>
      <rPr>
        <sz val="11"/>
        <rFont val="Times New Roman"/>
        <family val="1"/>
      </rPr>
      <t xml:space="preserve">                </t>
    </r>
    <r>
      <rPr>
        <sz val="11"/>
        <rFont val="宋体"/>
        <family val="3"/>
        <charset val="134"/>
      </rPr>
      <t>国防共同财政事权转移支付收入</t>
    </r>
  </si>
  <si>
    <r>
      <rPr>
        <sz val="11"/>
        <rFont val="Times New Roman"/>
        <family val="1"/>
      </rPr>
      <t xml:space="preserve">                      </t>
    </r>
    <r>
      <rPr>
        <sz val="11"/>
        <rFont val="宋体"/>
        <family val="3"/>
        <charset val="134"/>
      </rPr>
      <t>公共安全共同财政事权转移支付收入</t>
    </r>
  </si>
  <si>
    <r>
      <rPr>
        <sz val="11"/>
        <rFont val="Times New Roman"/>
        <family val="1"/>
      </rPr>
      <t xml:space="preserve">                 </t>
    </r>
    <r>
      <rPr>
        <sz val="11"/>
        <rFont val="宋体"/>
        <family val="3"/>
        <charset val="134"/>
      </rPr>
      <t>教育共同财政事权转移支付收入</t>
    </r>
  </si>
  <si>
    <r>
      <rPr>
        <sz val="11"/>
        <rFont val="Times New Roman"/>
        <family val="1"/>
      </rPr>
      <t xml:space="preserve">                      </t>
    </r>
    <r>
      <rPr>
        <sz val="11"/>
        <rFont val="宋体"/>
        <family val="3"/>
        <charset val="134"/>
      </rPr>
      <t>科学技术共同财政事权转移支付收入</t>
    </r>
  </si>
  <si>
    <r>
      <rPr>
        <sz val="11"/>
        <rFont val="Times New Roman"/>
        <family val="1"/>
      </rPr>
      <t xml:space="preserve">                      </t>
    </r>
    <r>
      <rPr>
        <sz val="11"/>
        <rFont val="宋体"/>
        <family val="3"/>
        <charset val="134"/>
      </rPr>
      <t>文化旅游体育与传媒共同财政事权转移支付收入</t>
    </r>
  </si>
  <si>
    <r>
      <rPr>
        <sz val="11"/>
        <rFont val="Times New Roman"/>
        <family val="1"/>
      </rPr>
      <t xml:space="preserve">                      </t>
    </r>
    <r>
      <rPr>
        <sz val="11"/>
        <rFont val="宋体"/>
        <family val="3"/>
        <charset val="134"/>
      </rPr>
      <t>社会保障和就业共同财政事权转移支付收入</t>
    </r>
  </si>
  <si>
    <r>
      <rPr>
        <sz val="11"/>
        <rFont val="Times New Roman"/>
        <family val="1"/>
      </rPr>
      <t xml:space="preserve">                      </t>
    </r>
    <r>
      <rPr>
        <sz val="11"/>
        <rFont val="宋体"/>
        <family val="3"/>
        <charset val="134"/>
      </rPr>
      <t>医疗卫生共同财政事权转移支付收入</t>
    </r>
  </si>
  <si>
    <r>
      <rPr>
        <sz val="11"/>
        <rFont val="Times New Roman"/>
        <family val="1"/>
      </rPr>
      <t xml:space="preserve">                      </t>
    </r>
    <r>
      <rPr>
        <sz val="11"/>
        <rFont val="宋体"/>
        <family val="3"/>
        <charset val="134"/>
      </rPr>
      <t>节能环保共同财政事权转移支付收入</t>
    </r>
  </si>
  <si>
    <r>
      <rPr>
        <sz val="11"/>
        <rFont val="Times New Roman"/>
        <family val="1"/>
      </rPr>
      <t xml:space="preserve">                      </t>
    </r>
    <r>
      <rPr>
        <sz val="11"/>
        <rFont val="宋体"/>
        <family val="3"/>
        <charset val="134"/>
      </rPr>
      <t>城乡社区共同财政事权转移支付收入</t>
    </r>
  </si>
  <si>
    <r>
      <rPr>
        <sz val="11"/>
        <rFont val="Times New Roman"/>
        <family val="1"/>
      </rPr>
      <t xml:space="preserve">                 </t>
    </r>
    <r>
      <rPr>
        <sz val="11"/>
        <rFont val="宋体"/>
        <family val="3"/>
        <charset val="134"/>
      </rPr>
      <t>农林水共同财政事权转移支付收入</t>
    </r>
  </si>
  <si>
    <r>
      <rPr>
        <sz val="11"/>
        <rFont val="Times New Roman"/>
        <family val="1"/>
      </rPr>
      <t xml:space="preserve">                     </t>
    </r>
    <r>
      <rPr>
        <sz val="11"/>
        <rFont val="宋体"/>
        <family val="3"/>
        <charset val="134"/>
      </rPr>
      <t>交通运输共同财政事权转移支付收入</t>
    </r>
  </si>
  <si>
    <r>
      <rPr>
        <sz val="11"/>
        <rFont val="Times New Roman"/>
        <family val="1"/>
      </rPr>
      <t xml:space="preserve">                      </t>
    </r>
    <r>
      <rPr>
        <sz val="11"/>
        <rFont val="宋体"/>
        <family val="3"/>
        <charset val="134"/>
      </rPr>
      <t>资源勘探信息等共同财政事权转移支付收入</t>
    </r>
  </si>
  <si>
    <r>
      <rPr>
        <sz val="11"/>
        <rFont val="Times New Roman"/>
        <family val="1"/>
      </rPr>
      <t xml:space="preserve">                      </t>
    </r>
    <r>
      <rPr>
        <sz val="11"/>
        <rFont val="宋体"/>
        <family val="3"/>
        <charset val="134"/>
      </rPr>
      <t>商业服务业等共同财政事权转移支付收入</t>
    </r>
  </si>
  <si>
    <r>
      <rPr>
        <sz val="11"/>
        <rFont val="Times New Roman"/>
        <family val="1"/>
      </rPr>
      <t xml:space="preserve">                </t>
    </r>
    <r>
      <rPr>
        <sz val="11"/>
        <rFont val="宋体"/>
        <family val="3"/>
        <charset val="134"/>
      </rPr>
      <t>金融共同财政事权转移支付收入</t>
    </r>
  </si>
  <si>
    <r>
      <rPr>
        <sz val="11"/>
        <rFont val="Times New Roman"/>
        <family val="1"/>
      </rPr>
      <t xml:space="preserve">                      </t>
    </r>
    <r>
      <rPr>
        <sz val="11"/>
        <rFont val="宋体"/>
        <family val="3"/>
        <charset val="134"/>
      </rPr>
      <t>自然资源海洋气象等共同财政事权转移支付收入</t>
    </r>
  </si>
  <si>
    <r>
      <rPr>
        <sz val="11"/>
        <rFont val="Times New Roman"/>
        <family val="1"/>
      </rPr>
      <t xml:space="preserve">                     </t>
    </r>
    <r>
      <rPr>
        <sz val="11"/>
        <rFont val="宋体"/>
        <family val="3"/>
        <charset val="134"/>
      </rPr>
      <t>住房保障共同财政事权转移支付收入</t>
    </r>
  </si>
  <si>
    <r>
      <rPr>
        <sz val="11"/>
        <rFont val="Times New Roman"/>
        <family val="1"/>
      </rPr>
      <t xml:space="preserve">                     </t>
    </r>
    <r>
      <rPr>
        <sz val="11"/>
        <rFont val="宋体"/>
        <family val="3"/>
        <charset val="134"/>
      </rPr>
      <t>粮油物资储备共同财政事权转移支付收入</t>
    </r>
  </si>
  <si>
    <r>
      <rPr>
        <sz val="11"/>
        <rFont val="Times New Roman"/>
        <family val="1"/>
      </rPr>
      <t xml:space="preserve">                     </t>
    </r>
    <r>
      <rPr>
        <sz val="11"/>
        <rFont val="宋体"/>
        <family val="3"/>
        <charset val="134"/>
      </rPr>
      <t>灾害防治及应急管理共同财政事权转移支付收入</t>
    </r>
  </si>
  <si>
    <r>
      <rPr>
        <sz val="11"/>
        <rFont val="Times New Roman"/>
        <family val="1"/>
      </rPr>
      <t xml:space="preserve">                </t>
    </r>
    <r>
      <rPr>
        <sz val="11"/>
        <rFont val="宋体"/>
        <family val="3"/>
        <charset val="134"/>
      </rPr>
      <t>其他共同财政事权转移支付收入</t>
    </r>
  </si>
  <si>
    <t xml:space="preserve">        其他一般性转移支付收入</t>
  </si>
  <si>
    <t xml:space="preserve">  （三）专项转移支付收入</t>
  </si>
  <si>
    <r>
      <rPr>
        <sz val="11"/>
        <rFont val="Times New Roman"/>
        <family val="1"/>
      </rPr>
      <t xml:space="preserve">                </t>
    </r>
    <r>
      <rPr>
        <sz val="11"/>
        <rFont val="宋体"/>
        <family val="3"/>
        <charset val="134"/>
      </rPr>
      <t>一般公共服务</t>
    </r>
  </si>
  <si>
    <r>
      <rPr>
        <sz val="11"/>
        <rFont val="Times New Roman"/>
        <family val="1"/>
      </rPr>
      <t xml:space="preserve">                </t>
    </r>
    <r>
      <rPr>
        <sz val="11"/>
        <rFont val="宋体"/>
        <family val="3"/>
        <charset val="134"/>
      </rPr>
      <t>外交</t>
    </r>
  </si>
  <si>
    <r>
      <rPr>
        <sz val="11"/>
        <rFont val="Times New Roman"/>
        <family val="1"/>
      </rPr>
      <t xml:space="preserve">                </t>
    </r>
    <r>
      <rPr>
        <sz val="11"/>
        <rFont val="宋体"/>
        <family val="3"/>
        <charset val="134"/>
      </rPr>
      <t>国防</t>
    </r>
  </si>
  <si>
    <r>
      <rPr>
        <sz val="11"/>
        <rFont val="Times New Roman"/>
        <family val="1"/>
      </rPr>
      <t xml:space="preserve">                </t>
    </r>
    <r>
      <rPr>
        <sz val="11"/>
        <rFont val="宋体"/>
        <family val="3"/>
        <charset val="134"/>
      </rPr>
      <t>公共安全</t>
    </r>
  </si>
  <si>
    <r>
      <rPr>
        <sz val="11"/>
        <rFont val="Times New Roman"/>
        <family val="1"/>
      </rPr>
      <t xml:space="preserve">                </t>
    </r>
    <r>
      <rPr>
        <sz val="11"/>
        <rFont val="宋体"/>
        <family val="3"/>
        <charset val="134"/>
      </rPr>
      <t>教育</t>
    </r>
  </si>
  <si>
    <r>
      <rPr>
        <sz val="11"/>
        <rFont val="Times New Roman"/>
        <family val="1"/>
      </rPr>
      <t xml:space="preserve">                </t>
    </r>
    <r>
      <rPr>
        <sz val="11"/>
        <rFont val="宋体"/>
        <family val="3"/>
        <charset val="134"/>
      </rPr>
      <t>科学技术</t>
    </r>
  </si>
  <si>
    <r>
      <rPr>
        <sz val="11"/>
        <rFont val="Times New Roman"/>
        <family val="1"/>
      </rPr>
      <t xml:space="preserve">                </t>
    </r>
    <r>
      <rPr>
        <sz val="11"/>
        <rFont val="宋体"/>
        <family val="3"/>
        <charset val="134"/>
      </rPr>
      <t>文化旅游体育与传媒</t>
    </r>
  </si>
  <si>
    <r>
      <rPr>
        <sz val="11"/>
        <rFont val="Times New Roman"/>
        <family val="1"/>
      </rPr>
      <t xml:space="preserve">                </t>
    </r>
    <r>
      <rPr>
        <sz val="11"/>
        <rFont val="宋体"/>
        <family val="3"/>
        <charset val="134"/>
      </rPr>
      <t>社会保障和就业</t>
    </r>
  </si>
  <si>
    <r>
      <rPr>
        <sz val="11"/>
        <rFont val="Times New Roman"/>
        <family val="1"/>
      </rPr>
      <t xml:space="preserve">                </t>
    </r>
    <r>
      <rPr>
        <sz val="11"/>
        <rFont val="宋体"/>
        <family val="3"/>
        <charset val="134"/>
      </rPr>
      <t>卫生健康</t>
    </r>
  </si>
  <si>
    <r>
      <rPr>
        <sz val="11"/>
        <rFont val="Times New Roman"/>
        <family val="1"/>
      </rPr>
      <t xml:space="preserve">                </t>
    </r>
    <r>
      <rPr>
        <sz val="11"/>
        <rFont val="宋体"/>
        <family val="3"/>
        <charset val="134"/>
      </rPr>
      <t>节能环保</t>
    </r>
  </si>
  <si>
    <r>
      <rPr>
        <sz val="11"/>
        <rFont val="Times New Roman"/>
        <family val="1"/>
      </rPr>
      <t xml:space="preserve">                </t>
    </r>
    <r>
      <rPr>
        <sz val="11"/>
        <rFont val="宋体"/>
        <family val="3"/>
        <charset val="134"/>
      </rPr>
      <t>城乡社区</t>
    </r>
  </si>
  <si>
    <r>
      <rPr>
        <sz val="11"/>
        <rFont val="Times New Roman"/>
        <family val="1"/>
      </rPr>
      <t xml:space="preserve">                </t>
    </r>
    <r>
      <rPr>
        <sz val="11"/>
        <rFont val="宋体"/>
        <family val="3"/>
        <charset val="134"/>
      </rPr>
      <t>农林水</t>
    </r>
  </si>
  <si>
    <r>
      <rPr>
        <sz val="11"/>
        <rFont val="Times New Roman"/>
        <family val="1"/>
      </rPr>
      <t xml:space="preserve">                </t>
    </r>
    <r>
      <rPr>
        <sz val="11"/>
        <rFont val="宋体"/>
        <family val="3"/>
        <charset val="134"/>
      </rPr>
      <t>交通运输</t>
    </r>
  </si>
  <si>
    <r>
      <rPr>
        <sz val="11"/>
        <rFont val="Times New Roman"/>
        <family val="1"/>
      </rPr>
      <t xml:space="preserve">                </t>
    </r>
    <r>
      <rPr>
        <sz val="11"/>
        <rFont val="宋体"/>
        <family val="3"/>
        <charset val="134"/>
      </rPr>
      <t>资源勘探信息等</t>
    </r>
  </si>
  <si>
    <r>
      <rPr>
        <sz val="11"/>
        <rFont val="Times New Roman"/>
        <family val="1"/>
      </rPr>
      <t xml:space="preserve">                </t>
    </r>
    <r>
      <rPr>
        <sz val="11"/>
        <rFont val="宋体"/>
        <family val="3"/>
        <charset val="134"/>
      </rPr>
      <t>商业服务业等</t>
    </r>
  </si>
  <si>
    <r>
      <rPr>
        <sz val="11"/>
        <rFont val="Times New Roman"/>
        <family val="1"/>
      </rPr>
      <t xml:space="preserve">                </t>
    </r>
    <r>
      <rPr>
        <sz val="11"/>
        <rFont val="宋体"/>
        <family val="3"/>
        <charset val="134"/>
      </rPr>
      <t>金融</t>
    </r>
  </si>
  <si>
    <r>
      <rPr>
        <sz val="11"/>
        <rFont val="Times New Roman"/>
        <family val="1"/>
      </rPr>
      <t xml:space="preserve">                </t>
    </r>
    <r>
      <rPr>
        <sz val="11"/>
        <rFont val="宋体"/>
        <family val="3"/>
        <charset val="134"/>
      </rPr>
      <t>自然资源海洋气象等</t>
    </r>
  </si>
  <si>
    <r>
      <rPr>
        <sz val="11"/>
        <rFont val="Times New Roman"/>
        <family val="1"/>
      </rPr>
      <t xml:space="preserve">                </t>
    </r>
    <r>
      <rPr>
        <sz val="11"/>
        <rFont val="宋体"/>
        <family val="3"/>
        <charset val="134"/>
      </rPr>
      <t>住房保障</t>
    </r>
  </si>
  <si>
    <r>
      <rPr>
        <sz val="11"/>
        <rFont val="Times New Roman"/>
        <family val="1"/>
      </rPr>
      <t xml:space="preserve">                </t>
    </r>
    <r>
      <rPr>
        <sz val="11"/>
        <rFont val="宋体"/>
        <family val="3"/>
        <charset val="134"/>
      </rPr>
      <t>粮油物资储备</t>
    </r>
  </si>
  <si>
    <r>
      <rPr>
        <sz val="11"/>
        <rFont val="Times New Roman"/>
        <family val="1"/>
      </rPr>
      <t xml:space="preserve">                </t>
    </r>
    <r>
      <rPr>
        <sz val="11"/>
        <rFont val="宋体"/>
        <family val="3"/>
        <charset val="134"/>
      </rPr>
      <t>灾害防治及应急管理</t>
    </r>
  </si>
  <si>
    <r>
      <rPr>
        <sz val="11"/>
        <rFont val="Times New Roman"/>
        <family val="1"/>
      </rPr>
      <t xml:space="preserve">                </t>
    </r>
    <r>
      <rPr>
        <sz val="11"/>
        <rFont val="宋体"/>
        <family val="3"/>
        <charset val="134"/>
      </rPr>
      <t>其他收入</t>
    </r>
  </si>
  <si>
    <t>新邵县2022年一般公共预算对下税收返还和转移支付预算分地区表</t>
  </si>
  <si>
    <t>表七</t>
  </si>
  <si>
    <t>单位：万元</t>
  </si>
  <si>
    <t>地  区</t>
  </si>
  <si>
    <t>上年执行数</t>
  </si>
  <si>
    <t>本年预算数</t>
  </si>
  <si>
    <t>本年预算数为上年执行数的％</t>
  </si>
  <si>
    <t>税收返还</t>
  </si>
  <si>
    <t>一般性转移支付</t>
  </si>
  <si>
    <t>专项转移支付</t>
  </si>
  <si>
    <t>新邵县</t>
  </si>
  <si>
    <t>合       计</t>
  </si>
  <si>
    <t>注：我县无对下税收返还和转移支付，故本表为空表</t>
  </si>
  <si>
    <t>新邵县2021年一般债务限额和余额情况表</t>
  </si>
  <si>
    <t>表八</t>
  </si>
  <si>
    <t>限额金额</t>
  </si>
  <si>
    <t>余额</t>
  </si>
  <si>
    <t>新邵县2021年专项债务限额和余额情况表</t>
  </si>
  <si>
    <t>表九</t>
  </si>
  <si>
    <t>2022年政府性基金预算收入表</t>
  </si>
  <si>
    <t>表十</t>
  </si>
  <si>
    <r>
      <rPr>
        <b/>
        <sz val="14"/>
        <rFont val="宋体"/>
        <family val="3"/>
        <charset val="134"/>
      </rPr>
      <t>收</t>
    </r>
    <r>
      <rPr>
        <b/>
        <sz val="14"/>
        <rFont val="宋体"/>
        <family val="3"/>
        <charset val="134"/>
      </rPr>
      <t>入</t>
    </r>
  </si>
  <si>
    <r>
      <rPr>
        <b/>
        <sz val="12"/>
        <rFont val="宋体"/>
        <family val="3"/>
        <charset val="134"/>
      </rPr>
      <t>项</t>
    </r>
    <r>
      <rPr>
        <b/>
        <sz val="12"/>
        <rFont val="宋体"/>
        <family val="3"/>
        <charset val="134"/>
      </rPr>
      <t>目</t>
    </r>
  </si>
  <si>
    <t>县本级</t>
  </si>
  <si>
    <t>上级补助</t>
  </si>
  <si>
    <t>上年结余</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</si>
  <si>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</si>
  <si>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</si>
  <si>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</si>
  <si>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</si>
  <si>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</si>
  <si>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</si>
  <si>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</si>
  <si>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八、大中型水库库区基金收入</t>
  </si>
  <si>
    <t>九、彩票公益金收入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</si>
  <si>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</si>
  <si>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</si>
  <si>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</si>
  <si>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</si>
  <si>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</si>
  <si>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</si>
  <si>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十六、其他政府性基金收入</t>
  </si>
  <si>
    <t>收入合计</t>
  </si>
  <si>
    <r>
      <rPr>
        <b/>
        <sz val="11"/>
        <rFont val="宋体"/>
        <family val="3"/>
        <charset val="134"/>
      </rPr>
      <t>转移性收入</t>
    </r>
  </si>
  <si>
    <r>
      <rPr>
        <sz val="11"/>
        <rFont val="Times New Roman"/>
        <family val="1"/>
      </rPr>
      <t xml:space="preserve">  </t>
    </r>
    <r>
      <rPr>
        <sz val="11"/>
        <rFont val="宋体"/>
        <family val="3"/>
        <charset val="134"/>
      </rPr>
      <t>政府性基金转移收入</t>
    </r>
  </si>
  <si>
    <r>
      <rPr>
        <sz val="11"/>
        <rFont val="Times New Roman"/>
        <family val="1"/>
      </rPr>
      <t xml:space="preserve">    </t>
    </r>
    <r>
      <rPr>
        <sz val="11"/>
        <rFont val="宋体"/>
        <family val="3"/>
        <charset val="134"/>
      </rPr>
      <t>政府性基金补助收入</t>
    </r>
  </si>
  <si>
    <r>
      <rPr>
        <sz val="11"/>
        <rFont val="Times New Roman"/>
        <family val="1"/>
      </rPr>
      <t xml:space="preserve">    </t>
    </r>
    <r>
      <rPr>
        <sz val="11"/>
        <rFont val="宋体"/>
        <family val="3"/>
        <charset val="134"/>
      </rPr>
      <t>政府性基金上解收入</t>
    </r>
  </si>
  <si>
    <r>
      <rPr>
        <sz val="11"/>
        <rFont val="Times New Roman"/>
        <family val="1"/>
      </rPr>
      <t xml:space="preserve">  </t>
    </r>
    <r>
      <rPr>
        <sz val="11"/>
        <rFont val="宋体"/>
        <family val="3"/>
        <charset val="134"/>
      </rPr>
      <t>上年结余收入</t>
    </r>
  </si>
  <si>
    <r>
      <rPr>
        <sz val="11"/>
        <rFont val="Times New Roman"/>
        <family val="1"/>
      </rPr>
      <t xml:space="preserve">  </t>
    </r>
    <r>
      <rPr>
        <sz val="11"/>
        <rFont val="宋体"/>
        <family val="3"/>
        <charset val="134"/>
      </rPr>
      <t>调入资金</t>
    </r>
  </si>
  <si>
    <r>
      <rPr>
        <sz val="11"/>
        <rFont val="Times New Roman"/>
        <family val="1"/>
      </rPr>
      <t xml:space="preserve">    </t>
    </r>
    <r>
      <rPr>
        <sz val="11"/>
        <rFont val="宋体"/>
        <family val="3"/>
        <charset val="134"/>
      </rPr>
      <t>其中：地方政府性基金调入专项收入</t>
    </r>
  </si>
  <si>
    <r>
      <rPr>
        <sz val="11"/>
        <rFont val="Times New Roman"/>
        <family val="1"/>
      </rPr>
      <t xml:space="preserve">  </t>
    </r>
    <r>
      <rPr>
        <sz val="11"/>
        <rFont val="宋体"/>
        <family val="3"/>
        <charset val="134"/>
      </rPr>
      <t>地方政府专项债务收入</t>
    </r>
  </si>
  <si>
    <r>
      <rPr>
        <sz val="11"/>
        <rFont val="Times New Roman"/>
        <family val="1"/>
      </rPr>
      <t xml:space="preserve">  </t>
    </r>
    <r>
      <rPr>
        <sz val="11"/>
        <rFont val="宋体"/>
        <family val="3"/>
        <charset val="134"/>
      </rPr>
      <t>地方政府专项债务转贷收入</t>
    </r>
  </si>
  <si>
    <t>收入总计</t>
  </si>
  <si>
    <t>2022年政府性基金预算支出表</t>
  </si>
  <si>
    <t>表十一                                           金额单位：万元</t>
  </si>
  <si>
    <r>
      <rPr>
        <b/>
        <sz val="14"/>
        <rFont val="宋体"/>
        <family val="3"/>
        <charset val="134"/>
      </rPr>
      <t>支</t>
    </r>
    <r>
      <rPr>
        <b/>
        <sz val="14"/>
        <rFont val="宋体"/>
        <family val="3"/>
        <charset val="134"/>
      </rPr>
      <t>出</t>
    </r>
  </si>
  <si>
    <t>一、文化旅游体育与传媒支出</t>
  </si>
  <si>
    <t xml:space="preserve">    国家电影事业发展专项资金安排的支出</t>
  </si>
  <si>
    <r>
      <rPr>
        <sz val="12"/>
        <rFont val="宋体"/>
        <family val="3"/>
        <charset val="134"/>
      </rPr>
      <t xml:space="preserve"> </t>
    </r>
    <r>
      <rPr>
        <sz val="12"/>
        <rFont val="宋体"/>
        <family val="3"/>
        <charset val="134"/>
      </rPr>
      <t xml:space="preserve">   旅游发展基金支出</t>
    </r>
  </si>
  <si>
    <t>二、社会保障和就业支出</t>
  </si>
  <si>
    <t xml:space="preserve">    大中型水库移民后期扶持基金支出</t>
  </si>
  <si>
    <t xml:space="preserve">    小型水库移民扶助基金及对应专项债务收入安排的支出</t>
  </si>
  <si>
    <t>三、节能环保支出</t>
  </si>
  <si>
    <t>四、城乡社区支出</t>
  </si>
  <si>
    <t xml:space="preserve">    国有土地使用权出让收入安排的支出</t>
  </si>
  <si>
    <t xml:space="preserve">    国有土地收益基金收入安排的支出</t>
  </si>
  <si>
    <t xml:space="preserve">    农业土地开发资金安排的支出</t>
  </si>
  <si>
    <t xml:space="preserve">    城市基础设施配套费安排的支出</t>
  </si>
  <si>
    <t xml:space="preserve">    污水处理费安排的支出</t>
  </si>
  <si>
    <t>五、农林水支出</t>
  </si>
  <si>
    <t xml:space="preserve">    大中型水库库区基金及对应债务专著收入安排的支出</t>
  </si>
  <si>
    <t xml:space="preserve">    三峡水库库区基金支出</t>
  </si>
  <si>
    <t xml:space="preserve">    国家重大水利工程建设基金及对应专项债务收入安排的支出</t>
  </si>
  <si>
    <t>六、交通运输支出</t>
  </si>
  <si>
    <t>七、资源勘探信息等支出</t>
  </si>
  <si>
    <t>八、金融支出</t>
  </si>
  <si>
    <t>九、其他支出</t>
  </si>
  <si>
    <t>十、抗疫特别国债安排支出</t>
  </si>
  <si>
    <t>十一、债务付息支出</t>
  </si>
  <si>
    <t>十二、债务发行费用支出</t>
  </si>
  <si>
    <t>支出合计</t>
  </si>
  <si>
    <r>
      <rPr>
        <b/>
        <sz val="11"/>
        <rFont val="宋体"/>
        <family val="3"/>
        <charset val="134"/>
      </rPr>
      <t>转移性支出</t>
    </r>
  </si>
  <si>
    <r>
      <rPr>
        <sz val="11"/>
        <rFont val="Times New Roman"/>
        <family val="1"/>
      </rPr>
      <t xml:space="preserve">  </t>
    </r>
    <r>
      <rPr>
        <sz val="11"/>
        <rFont val="宋体"/>
        <family val="3"/>
        <charset val="134"/>
      </rPr>
      <t>政府性基金转移支付</t>
    </r>
  </si>
  <si>
    <r>
      <rPr>
        <sz val="11"/>
        <rFont val="Times New Roman"/>
        <family val="1"/>
      </rPr>
      <t xml:space="preserve">    </t>
    </r>
    <r>
      <rPr>
        <sz val="11"/>
        <rFont val="宋体"/>
        <family val="3"/>
        <charset val="134"/>
      </rPr>
      <t>政府性基金补助支出</t>
    </r>
  </si>
  <si>
    <r>
      <rPr>
        <sz val="11"/>
        <rFont val="Times New Roman"/>
        <family val="1"/>
      </rPr>
      <t xml:space="preserve">    </t>
    </r>
    <r>
      <rPr>
        <sz val="11"/>
        <rFont val="宋体"/>
        <family val="3"/>
        <charset val="134"/>
      </rPr>
      <t>政府性基金上解支出</t>
    </r>
  </si>
  <si>
    <r>
      <rPr>
        <sz val="11"/>
        <rFont val="Times New Roman"/>
        <family val="1"/>
      </rPr>
      <t xml:space="preserve"> </t>
    </r>
    <r>
      <rPr>
        <sz val="11"/>
        <rFont val="宋体"/>
        <family val="3"/>
        <charset val="134"/>
      </rPr>
      <t>调出资金</t>
    </r>
  </si>
  <si>
    <r>
      <rPr>
        <sz val="11"/>
        <rFont val="Times New Roman"/>
        <family val="1"/>
      </rPr>
      <t xml:space="preserve"> </t>
    </r>
    <r>
      <rPr>
        <sz val="11"/>
        <rFont val="宋体"/>
        <family val="3"/>
        <charset val="134"/>
      </rPr>
      <t>年终结余</t>
    </r>
  </si>
  <si>
    <r>
      <rPr>
        <sz val="11"/>
        <rFont val="Times New Roman"/>
        <family val="1"/>
      </rPr>
      <t xml:space="preserve"> </t>
    </r>
    <r>
      <rPr>
        <sz val="11"/>
        <rFont val="宋体"/>
        <family val="3"/>
        <charset val="134"/>
      </rPr>
      <t>地方政府专项债务还本支出</t>
    </r>
  </si>
  <si>
    <r>
      <rPr>
        <sz val="11"/>
        <rFont val="Times New Roman"/>
        <family val="1"/>
      </rPr>
      <t xml:space="preserve"> </t>
    </r>
    <r>
      <rPr>
        <sz val="11"/>
        <rFont val="宋体"/>
        <family val="3"/>
        <charset val="134"/>
      </rPr>
      <t>地方政府专项债务转贷支出</t>
    </r>
  </si>
  <si>
    <t>支出总计</t>
  </si>
  <si>
    <t>2022年政府性基金本级支出预算表</t>
  </si>
  <si>
    <t>表十二                            金额单位：万元</t>
  </si>
  <si>
    <t>新邵县2022年政府性基金转移支付分项目表(上级补助)</t>
  </si>
  <si>
    <t>表十三</t>
  </si>
  <si>
    <t>单位:万元</t>
  </si>
  <si>
    <t>国家电影事业发展专项资金安排的支出</t>
  </si>
  <si>
    <t>大中型水库移民后期扶持基金</t>
  </si>
  <si>
    <t>城市基础设施配套费安排的支出</t>
  </si>
  <si>
    <t>彩票公益金</t>
  </si>
  <si>
    <t>新邵县2022年政府性基金转移支付预算分地区表</t>
  </si>
  <si>
    <t>表十四</t>
  </si>
  <si>
    <t>新邵县2022年社会保险基金收入预算表</t>
  </si>
  <si>
    <t>表十五</t>
  </si>
  <si>
    <t>项        目</t>
  </si>
  <si>
    <t>企业职工基本
养老保险基金</t>
  </si>
  <si>
    <t>城乡居民基本
养老保险基金</t>
  </si>
  <si>
    <t>机关事业单位基
本养老保险基金</t>
  </si>
  <si>
    <t>职工基本医疗保险
(含生育保险)基金</t>
  </si>
  <si>
    <t>城乡居民基本
医疗保险基金</t>
  </si>
  <si>
    <t>工伤保险基金</t>
  </si>
  <si>
    <t>失业保险基金</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</si>
  <si>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</si>
  <si>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</si>
  <si>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</si>
  <si>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</si>
  <si>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</si>
  <si>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</si>
  <si>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</si>
  <si>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</si>
  <si>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新邵县2022年社会保险基金支出预算表</t>
  </si>
  <si>
    <t>表十六</t>
  </si>
  <si>
    <t>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</si>
  <si>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</si>
  <si>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</si>
  <si>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</si>
  <si>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</si>
  <si>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</si>
  <si>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新邵县2022年国有资本经营预算收入表</t>
  </si>
  <si>
    <t>表十七</t>
  </si>
  <si>
    <r>
      <rPr>
        <b/>
        <sz val="11"/>
        <rFont val="宋体"/>
        <family val="3"/>
        <charset val="134"/>
      </rPr>
      <t>收</t>
    </r>
    <r>
      <rPr>
        <b/>
        <sz val="11"/>
        <rFont val="Times New Roman"/>
        <family val="1"/>
      </rPr>
      <t xml:space="preserve">          </t>
    </r>
    <r>
      <rPr>
        <b/>
        <sz val="11"/>
        <rFont val="宋体"/>
        <family val="3"/>
        <charset val="134"/>
      </rPr>
      <t>入</t>
    </r>
  </si>
  <si>
    <r>
      <rPr>
        <b/>
        <sz val="11"/>
        <rFont val="宋体"/>
        <family val="3"/>
        <charset val="134"/>
      </rPr>
      <t>项</t>
    </r>
    <r>
      <rPr>
        <b/>
        <sz val="11"/>
        <rFont val="Times New Roman"/>
        <family val="1"/>
      </rPr>
      <t xml:space="preserve">        </t>
    </r>
    <r>
      <rPr>
        <b/>
        <sz val="11"/>
        <rFont val="宋体"/>
        <family val="3"/>
        <charset val="134"/>
      </rPr>
      <t>目</t>
    </r>
  </si>
  <si>
    <t>行次</t>
  </si>
  <si>
    <t>一、利润收入</t>
  </si>
  <si>
    <t>二、股利、股息收入</t>
  </si>
  <si>
    <t>三、产权转让收入</t>
  </si>
  <si>
    <t>四、清算收入</t>
  </si>
  <si>
    <t>五、国有资本经营预算转移支付收入</t>
  </si>
  <si>
    <t>六、其他国有资本经营预算收入</t>
  </si>
  <si>
    <t>本年收入合计</t>
  </si>
  <si>
    <t>上年结转</t>
  </si>
  <si>
    <r>
      <rPr>
        <sz val="11"/>
        <rFont val="宋体"/>
        <family val="3"/>
        <charset val="134"/>
      </rPr>
      <t>收</t>
    </r>
    <r>
      <rPr>
        <sz val="11"/>
        <rFont val="Times New Roman"/>
        <family val="1"/>
      </rPr>
      <t xml:space="preserve"> </t>
    </r>
    <r>
      <rPr>
        <sz val="11"/>
        <rFont val="宋体"/>
        <family val="3"/>
        <charset val="134"/>
      </rPr>
      <t>入</t>
    </r>
    <r>
      <rPr>
        <sz val="11"/>
        <rFont val="Times New Roman"/>
        <family val="1"/>
      </rPr>
      <t xml:space="preserve"> </t>
    </r>
    <r>
      <rPr>
        <sz val="11"/>
        <rFont val="宋体"/>
        <family val="3"/>
        <charset val="134"/>
      </rPr>
      <t>总</t>
    </r>
    <r>
      <rPr>
        <sz val="11"/>
        <rFont val="Times New Roman"/>
        <family val="1"/>
      </rPr>
      <t xml:space="preserve"> </t>
    </r>
    <r>
      <rPr>
        <sz val="11"/>
        <rFont val="宋体"/>
        <family val="3"/>
        <charset val="134"/>
      </rPr>
      <t>计</t>
    </r>
  </si>
  <si>
    <t>新邵县2022年国有资本经营预算支出表</t>
  </si>
  <si>
    <t>表十八</t>
  </si>
  <si>
    <r>
      <rPr>
        <b/>
        <sz val="11"/>
        <rFont val="宋体"/>
        <family val="3"/>
        <charset val="134"/>
      </rPr>
      <t>支</t>
    </r>
    <r>
      <rPr>
        <b/>
        <sz val="11"/>
        <rFont val="Times New Roman"/>
        <family val="1"/>
      </rPr>
      <t xml:space="preserve">          </t>
    </r>
    <r>
      <rPr>
        <b/>
        <sz val="11"/>
        <rFont val="宋体"/>
        <family val="3"/>
        <charset val="134"/>
      </rPr>
      <t>出</t>
    </r>
  </si>
  <si>
    <t>一、解决历史遗留问题及改革成本支出</t>
  </si>
  <si>
    <t>二、国有企业资本金注入</t>
  </si>
  <si>
    <t>三、国有企业政策性补贴</t>
  </si>
  <si>
    <t>四、金融国有资本经营预算支出</t>
  </si>
  <si>
    <t>五、调出资金</t>
  </si>
  <si>
    <t>六、国有资本经营预算转移支付支出</t>
  </si>
  <si>
    <t>七、其他国有资本经营预算支出</t>
  </si>
  <si>
    <t>本年支出合计</t>
  </si>
  <si>
    <t>结转下年</t>
  </si>
  <si>
    <r>
      <rPr>
        <sz val="11"/>
        <rFont val="宋体"/>
        <family val="3"/>
        <charset val="134"/>
      </rPr>
      <t>支</t>
    </r>
    <r>
      <rPr>
        <sz val="11"/>
        <rFont val="Times New Roman"/>
        <family val="1"/>
      </rPr>
      <t xml:space="preserve"> </t>
    </r>
    <r>
      <rPr>
        <sz val="11"/>
        <rFont val="宋体"/>
        <family val="3"/>
        <charset val="134"/>
      </rPr>
      <t>出</t>
    </r>
    <r>
      <rPr>
        <sz val="11"/>
        <rFont val="Times New Roman"/>
        <family val="1"/>
      </rPr>
      <t xml:space="preserve"> </t>
    </r>
    <r>
      <rPr>
        <sz val="11"/>
        <rFont val="宋体"/>
        <family val="3"/>
        <charset val="134"/>
      </rPr>
      <t>总</t>
    </r>
    <r>
      <rPr>
        <sz val="11"/>
        <rFont val="Times New Roman"/>
        <family val="1"/>
      </rPr>
      <t xml:space="preserve"> </t>
    </r>
    <r>
      <rPr>
        <sz val="11"/>
        <rFont val="宋体"/>
        <family val="3"/>
        <charset val="134"/>
      </rPr>
      <t>计</t>
    </r>
  </si>
  <si>
    <t>新邵县2022年本级国有资本经营预算支出表</t>
  </si>
  <si>
    <t>表十九</t>
  </si>
  <si>
    <t>新邵县2022年对下安排转移支付的应当公开国有资本经营预算转移支付表</t>
  </si>
  <si>
    <t>表二十</t>
  </si>
  <si>
    <r>
      <rPr>
        <sz val="10"/>
        <rFont val="宋体"/>
        <family val="3"/>
        <charset val="134"/>
      </rPr>
      <t>单位：万元</t>
    </r>
  </si>
  <si>
    <r>
      <rPr>
        <sz val="10"/>
        <rFont val="宋体"/>
        <family val="3"/>
        <charset val="134"/>
      </rPr>
      <t>支</t>
    </r>
    <r>
      <rPr>
        <sz val="10"/>
        <rFont val="Times New Roman"/>
        <family val="1"/>
      </rPr>
      <t xml:space="preserve">  </t>
    </r>
    <r>
      <rPr>
        <sz val="10"/>
        <rFont val="宋体"/>
        <family val="3"/>
        <charset val="134"/>
      </rPr>
      <t>出</t>
    </r>
  </si>
  <si>
    <r>
      <rPr>
        <sz val="10"/>
        <rFont val="宋体"/>
        <family val="3"/>
        <charset val="134"/>
      </rPr>
      <t>金额</t>
    </r>
  </si>
  <si>
    <t xml:space="preserve">     公益性设施投资支出</t>
  </si>
  <si>
    <t xml:space="preserve">     支持科技进步支出</t>
  </si>
  <si>
    <t>五、其他国有资本经营预算支出</t>
  </si>
  <si>
    <r>
      <rPr>
        <sz val="10"/>
        <rFont val="宋体"/>
        <family val="3"/>
        <charset val="134"/>
      </rPr>
      <t>本年支出合计</t>
    </r>
  </si>
  <si>
    <r>
      <rPr>
        <sz val="10"/>
        <rFont val="Times New Roman"/>
        <family val="1"/>
      </rPr>
      <t xml:space="preserve">    </t>
    </r>
    <r>
      <rPr>
        <sz val="10"/>
        <rFont val="宋体"/>
        <family val="3"/>
        <charset val="134"/>
      </rPr>
      <t>调出资金</t>
    </r>
  </si>
  <si>
    <r>
      <rPr>
        <b/>
        <sz val="10"/>
        <rFont val="宋体"/>
        <family val="3"/>
        <charset val="134"/>
      </rPr>
      <t>支出总计</t>
    </r>
  </si>
  <si>
    <t>注：我县无对下安排转移支付的应当公开国有资本经营预算转移支付，故本表为空表</t>
  </si>
  <si>
    <r>
      <rPr>
        <b/>
        <sz val="16"/>
        <rFont val="Times New Roman"/>
        <family val="1"/>
      </rPr>
      <t>2022</t>
    </r>
    <r>
      <rPr>
        <b/>
        <sz val="16"/>
        <rFont val="宋体"/>
        <family val="3"/>
        <charset val="134"/>
      </rPr>
      <t>年三公经费预算表</t>
    </r>
  </si>
  <si>
    <r>
      <rPr>
        <sz val="9"/>
        <rFont val="Times New Roman"/>
        <family val="1"/>
      </rPr>
      <t>2021</t>
    </r>
    <r>
      <rPr>
        <sz val="9"/>
        <rFont val="宋体"/>
        <family val="3"/>
        <charset val="134"/>
      </rPr>
      <t>年</t>
    </r>
    <r>
      <rPr>
        <sz val="9"/>
        <rFont val="Times New Roman"/>
        <family val="1"/>
      </rPr>
      <t>“</t>
    </r>
    <r>
      <rPr>
        <sz val="9"/>
        <rFont val="宋体"/>
        <family val="3"/>
        <charset val="134"/>
      </rPr>
      <t>三公</t>
    </r>
    <r>
      <rPr>
        <sz val="9"/>
        <rFont val="Times New Roman"/>
        <family val="1"/>
      </rPr>
      <t>”</t>
    </r>
    <r>
      <rPr>
        <sz val="9"/>
        <rFont val="宋体"/>
        <family val="3"/>
        <charset val="134"/>
      </rPr>
      <t>预计数</t>
    </r>
  </si>
  <si>
    <t>“三公”经费合计      （全口径）</t>
  </si>
  <si>
    <t>因公出国（境）费（全口径）</t>
  </si>
  <si>
    <t>公务用车购置费 （全口径）</t>
  </si>
  <si>
    <t>公务用车运行费 （全口径）</t>
  </si>
  <si>
    <t>公务接待费（全口径）</t>
  </si>
  <si>
    <r>
      <rPr>
        <sz val="11"/>
        <color theme="1"/>
        <rFont val="宋体"/>
        <family val="3"/>
        <charset val="134"/>
      </rPr>
      <t>新邵县</t>
    </r>
  </si>
  <si>
    <r>
      <rPr>
        <sz val="14"/>
        <rFont val="仿宋"/>
        <family val="3"/>
        <charset val="134"/>
      </rPr>
      <t>序号</t>
    </r>
  </si>
  <si>
    <r>
      <rPr>
        <sz val="14"/>
        <rFont val="仿宋"/>
        <family val="3"/>
        <charset val="134"/>
      </rPr>
      <t>项目名称</t>
    </r>
  </si>
  <si>
    <r>
      <rPr>
        <sz val="14"/>
        <rFont val="仿宋"/>
        <family val="3"/>
        <charset val="134"/>
      </rPr>
      <t>安排金额（万元）</t>
    </r>
  </si>
  <si>
    <r>
      <rPr>
        <sz val="14"/>
        <rFont val="仿宋"/>
        <family val="3"/>
        <charset val="134"/>
      </rPr>
      <t>备注</t>
    </r>
  </si>
  <si>
    <r>
      <rPr>
        <sz val="14"/>
        <color rgb="FF000000"/>
        <rFont val="仿宋"/>
        <family val="3"/>
        <charset val="134"/>
      </rPr>
      <t>（公安局）乡村“雪亮工程”建设</t>
    </r>
  </si>
  <si>
    <r>
      <rPr>
        <sz val="14"/>
        <color rgb="FF000000"/>
        <rFont val="仿宋"/>
        <family val="3"/>
        <charset val="134"/>
      </rPr>
      <t>共需1200万元，分6年实施，2021年已安排200万元</t>
    </r>
  </si>
  <si>
    <r>
      <rPr>
        <sz val="14"/>
        <color rgb="FF000000"/>
        <rFont val="仿宋"/>
        <family val="3"/>
        <charset val="134"/>
      </rPr>
      <t>（环卫所）垃圾中转专用设备购置</t>
    </r>
  </si>
  <si>
    <r>
      <rPr>
        <sz val="14"/>
        <rFont val="仿宋"/>
        <family val="3"/>
        <charset val="134"/>
      </rPr>
      <t>（交通局）农村公路建设</t>
    </r>
  </si>
  <si>
    <r>
      <rPr>
        <sz val="14"/>
        <color rgb="FF000000"/>
        <rFont val="仿宋"/>
        <family val="3"/>
        <charset val="134"/>
      </rPr>
      <t>上级指定农村公路建设项目（共38个）1607万元</t>
    </r>
  </si>
  <si>
    <r>
      <rPr>
        <sz val="14"/>
        <color rgb="FF000000"/>
        <rFont val="仿宋"/>
        <family val="3"/>
        <charset val="134"/>
      </rPr>
      <t>（新邵县芙蓉学校）新邵县芙蓉学校建设</t>
    </r>
  </si>
  <si>
    <r>
      <rPr>
        <sz val="14"/>
        <color rgb="FF000000"/>
        <rFont val="仿宋"/>
        <family val="3"/>
        <charset val="134"/>
      </rPr>
      <t>（水利局）小水库除险加固</t>
    </r>
  </si>
  <si>
    <r>
      <rPr>
        <sz val="14"/>
        <color rgb="FF000000"/>
        <rFont val="仿宋"/>
        <family val="3"/>
        <charset val="134"/>
      </rPr>
      <t>上级指定</t>
    </r>
  </si>
  <si>
    <r>
      <rPr>
        <sz val="14"/>
        <color rgb="FF000000"/>
        <rFont val="仿宋"/>
        <family val="3"/>
        <charset val="134"/>
      </rPr>
      <t>（林业局）创国家森林城市</t>
    </r>
  </si>
  <si>
    <r>
      <rPr>
        <sz val="14"/>
        <color rgb="FF000000"/>
        <rFont val="仿宋"/>
        <family val="3"/>
        <charset val="134"/>
      </rPr>
      <t>（公安局）“雪亮工程”（中小学安防设施建设）项目</t>
    </r>
  </si>
  <si>
    <r>
      <rPr>
        <sz val="14"/>
        <color rgb="FF000000"/>
        <rFont val="仿宋"/>
        <family val="3"/>
        <charset val="134"/>
      </rPr>
      <t>总投资887.2万元，分四年平均支付</t>
    </r>
  </si>
  <si>
    <r>
      <rPr>
        <sz val="14"/>
        <color rgb="FF000000"/>
        <rFont val="仿宋"/>
        <family val="3"/>
        <charset val="134"/>
      </rPr>
      <t>（公路建设养护中心）农村公路水毁应急抢修及恢复</t>
    </r>
  </si>
  <si>
    <r>
      <rPr>
        <sz val="14"/>
        <color rgb="FF000000"/>
        <rFont val="仿宋"/>
        <family val="3"/>
        <charset val="134"/>
      </rPr>
      <t>（公路建设养护中心）农村公路养护工程（大中修）</t>
    </r>
  </si>
  <si>
    <r>
      <rPr>
        <sz val="14"/>
        <color rgb="FF000000"/>
        <rFont val="仿宋"/>
        <family val="3"/>
        <charset val="134"/>
      </rPr>
      <t>（公路建设养护中心）农村公路安全生命防护工程</t>
    </r>
  </si>
  <si>
    <r>
      <rPr>
        <sz val="14"/>
        <color rgb="FF000000"/>
        <rFont val="仿宋"/>
        <family val="3"/>
        <charset val="134"/>
      </rPr>
      <t>（交通局）新邵县C560+X004孙家桥至花桥公路（原拟升S231花桥至涟源路段）</t>
    </r>
  </si>
  <si>
    <r>
      <rPr>
        <sz val="14"/>
        <color rgb="FF000000"/>
        <rFont val="仿宋"/>
        <family val="3"/>
        <charset val="134"/>
      </rPr>
      <t>（公路建设养护中心）新邵县S326路面改善工程</t>
    </r>
  </si>
  <si>
    <r>
      <rPr>
        <sz val="14"/>
        <color rgb="FF000000"/>
        <rFont val="仿宋"/>
        <family val="3"/>
        <charset val="134"/>
      </rPr>
      <t>（交通局）新邵县大坝村至清水村公路改建工程（新邵县坪上筱溪至严塘小庙公路工程其中一段）</t>
    </r>
  </si>
  <si>
    <r>
      <rPr>
        <sz val="14"/>
        <color rgb="FF000000"/>
        <rFont val="仿宋"/>
        <family val="3"/>
        <charset val="134"/>
      </rPr>
      <t>（乡村振兴局）改（新）建农村户用厕所配套</t>
    </r>
  </si>
  <si>
    <r>
      <rPr>
        <sz val="14"/>
        <color rgb="FF000000"/>
        <rFont val="仿宋"/>
        <family val="3"/>
        <charset val="134"/>
      </rPr>
      <t>3000座，每座1200元</t>
    </r>
  </si>
  <si>
    <r>
      <rPr>
        <sz val="14"/>
        <color rgb="FF000000"/>
        <rFont val="仿宋"/>
        <family val="3"/>
        <charset val="134"/>
      </rPr>
      <t>（新邵县教育局）坪上镇中心小学清水教学点建设</t>
    </r>
  </si>
  <si>
    <r>
      <rPr>
        <sz val="14"/>
        <color rgb="FF000000"/>
        <rFont val="仿宋"/>
        <family val="3"/>
        <charset val="134"/>
      </rPr>
      <t>（新邵县教育局）新邵县巨口铺镇芙蓉学校建设</t>
    </r>
  </si>
  <si>
    <r>
      <rPr>
        <sz val="14"/>
        <color rgb="FF000000"/>
        <rFont val="仿宋"/>
        <family val="3"/>
        <charset val="134"/>
      </rPr>
      <t>（新邵县教育局）新邵芙蓉学校建设</t>
    </r>
  </si>
  <si>
    <r>
      <rPr>
        <sz val="14"/>
        <color rgb="FF000000"/>
        <rFont val="仿宋"/>
        <family val="3"/>
        <charset val="134"/>
      </rPr>
      <t>（新邵县教育局）陈家坊中学扩建项目</t>
    </r>
  </si>
  <si>
    <r>
      <rPr>
        <sz val="14"/>
        <color rgb="FF000000"/>
        <rFont val="仿宋"/>
        <family val="3"/>
        <charset val="134"/>
      </rPr>
      <t>（新邵县教育局）新邵县酿溪镇第四完全小学整体搬迁建设项目</t>
    </r>
  </si>
  <si>
    <r>
      <rPr>
        <sz val="14"/>
        <color rgb="FF000000"/>
        <rFont val="仿宋"/>
        <family val="3"/>
        <charset val="134"/>
      </rPr>
      <t>（邵阳市生态环境局新邵分局）新邵县县域农村生活污水治理</t>
    </r>
  </si>
  <si>
    <r>
      <rPr>
        <sz val="14"/>
        <color rgb="FF000000"/>
        <rFont val="仿宋"/>
        <family val="3"/>
        <charset val="134"/>
      </rPr>
      <t>　合计</t>
    </r>
  </si>
  <si>
    <t>新邵县2022年新增专项债券限额使用安排表</t>
  </si>
  <si>
    <t>项目名称</t>
  </si>
  <si>
    <t>项目单位</t>
  </si>
  <si>
    <t>债券金额</t>
  </si>
  <si>
    <t>邵阳雀塘循环经济产业园再生资源交易中心项目</t>
  </si>
  <si>
    <t>邵阳雀塘循环经济产业园投资有限公司</t>
  </si>
  <si>
    <t>新邵白水洞旅游基础设施提质建设项目（二期）</t>
  </si>
  <si>
    <t>新邵县风景名胜旅游开发有限公司</t>
  </si>
  <si>
    <t>邵阳北站高铁新城汽摩配件产业园标准化厂房及附属设施建设项目</t>
  </si>
  <si>
    <t>邵阳高铁新城建设开发有限责任公司</t>
  </si>
  <si>
    <r>
      <t>新邵县省级经开区</t>
    </r>
    <r>
      <rPr>
        <sz val="10"/>
        <rFont val="Arial"/>
        <family val="2"/>
      </rPr>
      <t>“135”</t>
    </r>
    <r>
      <rPr>
        <sz val="10"/>
        <rFont val="宋体"/>
        <family val="3"/>
        <charset val="134"/>
      </rPr>
      <t>工程智能制造标准化厂房及配套基础设施建设项目</t>
    </r>
  </si>
  <si>
    <t>新邵县经济开发区建设有限公司</t>
  </si>
  <si>
    <t>新邵县殡仪馆建设项目一期工程</t>
  </si>
  <si>
    <t>邵阳赛双清建设投资经营集团有限公司</t>
  </si>
  <si>
    <t>新邵县2022年新增一般债券使用安排表</t>
    <phoneticPr fontId="62" type="noConversion"/>
  </si>
  <si>
    <t>表二十一</t>
    <phoneticPr fontId="62" type="noConversion"/>
  </si>
  <si>
    <t>表二十三</t>
    <phoneticPr fontId="62" type="noConversion"/>
  </si>
  <si>
    <t>表二十二</t>
    <phoneticPr fontId="62" type="noConversion"/>
  </si>
  <si>
    <t>新增债券使用安排表（表二十二）</t>
  </si>
  <si>
    <t>专项债券使用安排表（表二十三）</t>
  </si>
  <si>
    <t>单位：万元</t>
    <phoneticPr fontId="62" type="noConversion"/>
  </si>
  <si>
    <t>预算数为上年执行数的％</t>
  </si>
  <si>
    <t>乡镇（街道）</t>
  </si>
  <si>
    <t>……</t>
  </si>
  <si>
    <t>说明：2022年新邵县没有对乡镇（街道）政府性基金转移支付补助预算。</t>
    <phoneticPr fontId="6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</si>
</sst>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Red]\(0.00\)"/>
    <numFmt numFmtId="177" formatCode="0_ "/>
    <numFmt numFmtId="178" formatCode="#,##0.00_ "/>
    <numFmt numFmtId="179" formatCode="0.00_ "/>
    <numFmt numFmtId="180" formatCode="0_);[Red]\(0\)"/>
    <numFmt numFmtId="181" formatCode="#,##0_);[Red]\(#,##0\)"/>
    <numFmt numFmtId="182" formatCode="0.0"/>
  </numFmts>
  <fonts count="63">
    <font>
      <sz val="12"/>
      <name val="宋体"/>
      <charset val="134"/>
    </font>
    <font>
      <sz val="10"/>
      <name val="Arial"/>
      <family val="2"/>
    </font>
    <font>
      <b/>
      <sz val="20"/>
      <name val="宋体"/>
      <family val="3"/>
      <charset val="134"/>
    </font>
    <font>
      <b/>
      <sz val="20"/>
      <name val="Arial"/>
      <family val="2"/>
    </font>
    <font>
      <sz val="11"/>
      <color indexed="61"/>
      <name val="Arial"/>
      <family val="2"/>
    </font>
    <font>
      <sz val="11"/>
      <color indexed="61"/>
      <name val="宋体"/>
      <family val="3"/>
      <charset val="134"/>
    </font>
    <font>
      <sz val="11"/>
      <color rgb="FF000000"/>
      <name val="宋体"/>
      <family val="3"/>
      <charset val="134"/>
    </font>
    <font>
      <b/>
      <sz val="10"/>
      <name val="宋体"/>
      <family val="3"/>
      <charset val="134"/>
    </font>
    <font>
      <sz val="10"/>
      <name val="宋体"/>
      <family val="3"/>
      <charset val="134"/>
    </font>
    <font>
      <sz val="11"/>
      <name val="Arial"/>
      <family val="2"/>
    </font>
    <font>
      <sz val="14"/>
      <name val="仿宋"/>
      <family val="3"/>
      <charset val="134"/>
    </font>
    <font>
      <sz val="14"/>
      <color rgb="FF000000"/>
      <name val="仿宋"/>
      <family val="3"/>
      <charset val="134"/>
    </font>
    <font>
      <sz val="9"/>
      <name val="Times New Roman"/>
      <family val="1"/>
    </font>
    <font>
      <sz val="11"/>
      <color theme="1"/>
      <name val="宋体"/>
      <family val="3"/>
      <charset val="134"/>
      <scheme val="minor"/>
    </font>
    <font>
      <sz val="11"/>
      <name val="宋体"/>
      <family val="3"/>
      <charset val="134"/>
    </font>
    <font>
      <b/>
      <sz val="16"/>
      <name val="Times New Roman"/>
      <family val="1"/>
    </font>
    <font>
      <sz val="9"/>
      <name val="宋体"/>
      <family val="3"/>
      <charset val="134"/>
    </font>
    <font>
      <sz val="11"/>
      <color indexed="8"/>
      <name val="宋体"/>
      <family val="3"/>
      <charset val="134"/>
    </font>
    <font>
      <sz val="11"/>
      <color theme="1"/>
      <name val="Times New Roman"/>
      <family val="1"/>
    </font>
    <font>
      <b/>
      <sz val="14"/>
      <name val="宋体"/>
      <family val="3"/>
      <charset val="134"/>
    </font>
    <font>
      <sz val="10"/>
      <name val="Times New Roman"/>
      <family val="1"/>
    </font>
    <font>
      <b/>
      <sz val="10"/>
      <name val="Times New Roman"/>
      <family val="1"/>
    </font>
    <font>
      <b/>
      <sz val="16"/>
      <name val="方正大标宋简体"/>
      <charset val="134"/>
    </font>
    <font>
      <b/>
      <sz val="11"/>
      <name val="宋体"/>
      <family val="3"/>
      <charset val="134"/>
    </font>
    <font>
      <b/>
      <sz val="20"/>
      <color indexed="8"/>
      <name val="方正大标宋简体"/>
      <charset val="134"/>
    </font>
    <font>
      <b/>
      <sz val="20"/>
      <name val="方正大标宋简体"/>
      <charset val="134"/>
    </font>
    <font>
      <sz val="12"/>
      <color indexed="8"/>
      <name val="宋体"/>
      <family val="3"/>
      <charset val="134"/>
    </font>
    <font>
      <sz val="12"/>
      <color indexed="8"/>
      <name val="Arial Narrow"/>
      <family val="2"/>
    </font>
    <font>
      <b/>
      <sz val="12"/>
      <color indexed="8"/>
      <name val="宋体"/>
      <family val="3"/>
      <charset val="134"/>
    </font>
    <font>
      <sz val="16"/>
      <color theme="1"/>
      <name val="宋体"/>
      <family val="3"/>
      <charset val="134"/>
      <scheme val="minor"/>
    </font>
    <font>
      <b/>
      <sz val="12"/>
      <name val="宋体"/>
      <family val="3"/>
      <charset val="134"/>
    </font>
    <font>
      <b/>
      <sz val="18"/>
      <name val="方正大标宋简体"/>
      <charset val="134"/>
    </font>
    <font>
      <b/>
      <sz val="11"/>
      <name val="Times New Roman"/>
      <family val="1"/>
    </font>
    <font>
      <sz val="11"/>
      <name val="Times New Roman"/>
      <family val="1"/>
    </font>
    <font>
      <sz val="12"/>
      <name val="黑体"/>
      <family val="3"/>
      <charset val="134"/>
    </font>
    <font>
      <b/>
      <sz val="18"/>
      <color theme="1"/>
      <name val="宋体"/>
      <family val="3"/>
      <charset val="134"/>
      <scheme val="minor"/>
    </font>
    <font>
      <sz val="14"/>
      <color theme="1"/>
      <name val="宋体"/>
      <family val="3"/>
      <charset val="134"/>
      <scheme val="minor"/>
    </font>
    <font>
      <sz val="16"/>
      <name val="方正小标宋_GBK"/>
      <charset val="134"/>
    </font>
    <font>
      <b/>
      <sz val="16"/>
      <name val="宋体"/>
      <family val="3"/>
      <charset val="134"/>
    </font>
    <font>
      <b/>
      <sz val="18"/>
      <name val="宋体"/>
      <family val="3"/>
      <charset val="134"/>
    </font>
    <font>
      <b/>
      <sz val="16"/>
      <name val="黑体"/>
      <family val="3"/>
      <charset val="134"/>
    </font>
    <font>
      <b/>
      <sz val="10"/>
      <name val="黑体"/>
      <family val="3"/>
      <charset val="134"/>
    </font>
    <font>
      <b/>
      <sz val="9"/>
      <name val="宋体"/>
      <family val="3"/>
      <charset val="134"/>
    </font>
    <font>
      <sz val="11"/>
      <name val="黑体"/>
      <family val="3"/>
      <charset val="134"/>
    </font>
    <font>
      <b/>
      <sz val="11"/>
      <name val="黑体"/>
      <family val="3"/>
      <charset val="134"/>
    </font>
    <font>
      <b/>
      <sz val="10"/>
      <name val="Arial"/>
      <family val="2"/>
    </font>
    <font>
      <sz val="11"/>
      <name val="宋体"/>
      <family val="3"/>
      <charset val="134"/>
      <scheme val="minor"/>
    </font>
    <font>
      <b/>
      <sz val="11"/>
      <name val="宋体"/>
      <family val="3"/>
      <charset val="134"/>
      <scheme val="minor"/>
    </font>
    <font>
      <b/>
      <sz val="14"/>
      <name val="SimSun"/>
      <charset val="134"/>
    </font>
    <font>
      <sz val="9"/>
      <name val="SimSun"/>
      <charset val="134"/>
    </font>
    <font>
      <b/>
      <sz val="10"/>
      <name val="SimSun"/>
      <charset val="134"/>
    </font>
    <font>
      <b/>
      <sz val="22"/>
      <name val="宋体"/>
      <family val="3"/>
      <charset val="134"/>
    </font>
    <font>
      <b/>
      <sz val="19"/>
      <name val="SimSun"/>
      <charset val="134"/>
    </font>
    <font>
      <sz val="11"/>
      <name val="SimSun"/>
      <charset val="134"/>
    </font>
    <font>
      <sz val="11"/>
      <color indexed="8"/>
      <name val="宋体"/>
      <family val="3"/>
      <charset val="134"/>
      <scheme val="minor"/>
    </font>
    <font>
      <sz val="12"/>
      <name val="Times New Roman"/>
      <family val="1"/>
    </font>
    <font>
      <sz val="11"/>
      <color indexed="8"/>
      <name val="宋体"/>
      <family val="3"/>
      <charset val="134"/>
      <scheme val="minor"/>
    </font>
    <font>
      <sz val="10"/>
      <name val="Arial"/>
      <family val="2"/>
    </font>
    <font>
      <sz val="11"/>
      <color theme="1"/>
      <name val="宋体"/>
      <family val="3"/>
      <charset val="134"/>
    </font>
    <font>
      <b/>
      <sz val="22"/>
      <name val="Times New Roman"/>
      <family val="1"/>
    </font>
    <font>
      <sz val="12"/>
      <name val="宋体"/>
      <family val="3"/>
      <charset val="134"/>
    </font>
    <font>
      <sz val="11"/>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90">
    <xf numFmtId="0" fontId="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xf numFmtId="0" fontId="13" fillId="0" borderId="0"/>
    <xf numFmtId="0" fontId="60" fillId="0" borderId="0">
      <alignment vertical="center"/>
    </xf>
    <xf numFmtId="0" fontId="60" fillId="0" borderId="0">
      <alignment vertical="center"/>
    </xf>
    <xf numFmtId="0" fontId="54" fillId="0" borderId="0">
      <alignment vertical="center"/>
    </xf>
    <xf numFmtId="0" fontId="60" fillId="0" borderId="0">
      <alignment vertical="center"/>
    </xf>
    <xf numFmtId="0" fontId="13" fillId="0" borderId="0">
      <alignment vertical="center"/>
    </xf>
    <xf numFmtId="0" fontId="60" fillId="0" borderId="0">
      <alignment vertical="center"/>
    </xf>
    <xf numFmtId="0" fontId="13" fillId="0" borderId="0">
      <alignment vertical="center"/>
    </xf>
    <xf numFmtId="0" fontId="60" fillId="0" borderId="0">
      <alignment vertical="center"/>
    </xf>
    <xf numFmtId="0" fontId="60" fillId="0" borderId="0">
      <alignment vertical="center"/>
    </xf>
    <xf numFmtId="0" fontId="60" fillId="0" borderId="0">
      <alignment vertical="center"/>
    </xf>
    <xf numFmtId="0" fontId="13"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16"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5" fillId="0" borderId="0"/>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56"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alignment vertical="center"/>
    </xf>
    <xf numFmtId="0" fontId="60" fillId="0" borderId="0"/>
    <xf numFmtId="0" fontId="60" fillId="0" borderId="0"/>
    <xf numFmtId="0" fontId="60" fillId="0" borderId="0"/>
    <xf numFmtId="0" fontId="60" fillId="0" borderId="0">
      <alignment vertical="center"/>
    </xf>
    <xf numFmtId="0" fontId="60" fillId="0" borderId="0"/>
    <xf numFmtId="0" fontId="60" fillId="0" borderId="0"/>
    <xf numFmtId="0" fontId="8" fillId="0" borderId="0"/>
    <xf numFmtId="0" fontId="57" fillId="0" borderId="0"/>
    <xf numFmtId="0" fontId="60" fillId="0" borderId="0"/>
    <xf numFmtId="0" fontId="60" fillId="0" borderId="0">
      <alignment vertical="center"/>
    </xf>
  </cellStyleXfs>
  <cellXfs count="337">
    <xf numFmtId="0" fontId="0" fillId="0" borderId="0" xfId="0">
      <alignment vertical="center"/>
    </xf>
    <xf numFmtId="0" fontId="1" fillId="0" borderId="0" xfId="0" applyNumberFormat="1" applyFont="1" applyFill="1" applyBorder="1" applyAlignment="1">
      <alignment wrapText="1"/>
    </xf>
    <xf numFmtId="0" fontId="1" fillId="0" borderId="0" xfId="0" applyFont="1" applyFill="1" applyBorder="1" applyAlignment="1"/>
    <xf numFmtId="178" fontId="1" fillId="0" borderId="0" xfId="0" applyNumberFormat="1" applyFont="1"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center"/>
    </xf>
    <xf numFmtId="179" fontId="12" fillId="0" borderId="0" xfId="53" applyNumberFormat="1" applyFont="1" applyFill="1" applyBorder="1" applyAlignment="1">
      <alignment horizontal="center" vertical="center" shrinkToFit="1"/>
    </xf>
    <xf numFmtId="0" fontId="13" fillId="0" borderId="0" xfId="53"/>
    <xf numFmtId="179" fontId="12" fillId="0" borderId="3" xfId="53" applyNumberFormat="1" applyFont="1" applyFill="1" applyBorder="1" applyAlignment="1">
      <alignment horizontal="center" vertical="center" shrinkToFit="1"/>
    </xf>
    <xf numFmtId="179" fontId="16" fillId="0" borderId="3" xfId="53" applyNumberFormat="1" applyFont="1" applyFill="1" applyBorder="1" applyAlignment="1">
      <alignment horizontal="center" vertical="center" wrapText="1"/>
    </xf>
    <xf numFmtId="179" fontId="16" fillId="0" borderId="3" xfId="53" applyNumberFormat="1" applyFont="1" applyFill="1" applyBorder="1" applyAlignment="1">
      <alignment horizontal="center" vertical="center" wrapText="1" shrinkToFit="1"/>
    </xf>
    <xf numFmtId="0" fontId="18" fillId="0" borderId="3" xfId="53" applyFont="1" applyFill="1" applyBorder="1" applyAlignment="1">
      <alignment horizontal="center" vertical="center"/>
    </xf>
    <xf numFmtId="0" fontId="13" fillId="0" borderId="0" xfId="0" applyFont="1" applyFill="1" applyAlignment="1"/>
    <xf numFmtId="0" fontId="0" fillId="0" borderId="0" xfId="225" applyFont="1" applyFill="1" applyBorder="1" applyAlignment="1">
      <alignment horizontal="left" vertical="center"/>
    </xf>
    <xf numFmtId="0" fontId="20" fillId="0" borderId="0" xfId="225" applyFont="1" applyFill="1" applyBorder="1" applyAlignment="1">
      <alignment horizontal="right" vertical="center"/>
    </xf>
    <xf numFmtId="0" fontId="20" fillId="0" borderId="3" xfId="225" applyFont="1" applyFill="1" applyBorder="1" applyAlignment="1">
      <alignment horizontal="center" vertical="center"/>
    </xf>
    <xf numFmtId="0" fontId="8" fillId="0" borderId="3" xfId="225" applyFont="1" applyFill="1" applyBorder="1" applyAlignment="1">
      <alignment horizontal="left" vertical="center"/>
    </xf>
    <xf numFmtId="180" fontId="20" fillId="0" borderId="3" xfId="225" applyNumberFormat="1" applyFont="1" applyFill="1" applyBorder="1" applyAlignment="1">
      <alignment horizontal="center" vertical="center"/>
    </xf>
    <xf numFmtId="176" fontId="20" fillId="0" borderId="3" xfId="225" applyNumberFormat="1" applyFont="1" applyFill="1" applyBorder="1" applyAlignment="1">
      <alignment horizontal="center" vertical="center"/>
    </xf>
    <xf numFmtId="0" fontId="8" fillId="0" borderId="3" xfId="225" applyFont="1" applyFill="1" applyBorder="1" applyAlignment="1">
      <alignment vertical="center"/>
    </xf>
    <xf numFmtId="0" fontId="20" fillId="0" borderId="3" xfId="225" applyFont="1" applyFill="1" applyBorder="1" applyAlignment="1">
      <alignment vertical="center"/>
    </xf>
    <xf numFmtId="0" fontId="21" fillId="0" borderId="3" xfId="225" applyFont="1" applyFill="1" applyBorder="1" applyAlignment="1">
      <alignment vertical="center"/>
    </xf>
    <xf numFmtId="176" fontId="21" fillId="0" borderId="3" xfId="225" applyNumberFormat="1" applyFont="1" applyFill="1" applyBorder="1" applyAlignment="1">
      <alignment horizontal="center" vertical="center"/>
    </xf>
    <xf numFmtId="0" fontId="60" fillId="0" borderId="0" xfId="484" applyAlignment="1">
      <alignment vertical="center"/>
    </xf>
    <xf numFmtId="0" fontId="14" fillId="0" borderId="0" xfId="484" applyFont="1" applyAlignment="1">
      <alignment horizontal="center" vertical="center"/>
    </xf>
    <xf numFmtId="0" fontId="23" fillId="0" borderId="0" xfId="484" applyFont="1" applyAlignment="1">
      <alignment horizontal="right" vertical="center"/>
    </xf>
    <xf numFmtId="0" fontId="14" fillId="0" borderId="3" xfId="484" applyFont="1" applyBorder="1" applyAlignment="1">
      <alignment vertical="center" wrapText="1"/>
    </xf>
    <xf numFmtId="0" fontId="14" fillId="0" borderId="3" xfId="484" applyFont="1" applyBorder="1" applyAlignment="1">
      <alignment horizontal="center" vertical="center"/>
    </xf>
    <xf numFmtId="0" fontId="14" fillId="0" borderId="3" xfId="484" applyFont="1" applyBorder="1" applyAlignment="1">
      <alignment vertical="center"/>
    </xf>
    <xf numFmtId="0" fontId="14" fillId="0" borderId="3" xfId="484" applyFont="1" applyBorder="1" applyAlignment="1">
      <alignment horizontal="left" vertical="center"/>
    </xf>
    <xf numFmtId="0" fontId="23" fillId="0" borderId="0" xfId="484" applyFont="1" applyAlignment="1">
      <alignment vertical="center"/>
    </xf>
    <xf numFmtId="0" fontId="14" fillId="0" borderId="0" xfId="484" applyFont="1" applyAlignment="1">
      <alignment vertical="center"/>
    </xf>
    <xf numFmtId="0" fontId="14" fillId="0" borderId="3" xfId="484" applyFont="1" applyBorder="1" applyAlignment="1">
      <alignment horizontal="right" vertical="center"/>
    </xf>
    <xf numFmtId="0" fontId="14" fillId="0" borderId="3" xfId="484" applyFont="1" applyBorder="1"/>
    <xf numFmtId="0" fontId="14" fillId="0" borderId="3" xfId="484" applyFont="1" applyBorder="1" applyAlignment="1">
      <alignment horizontal="right"/>
    </xf>
    <xf numFmtId="0" fontId="0" fillId="0" borderId="0" xfId="0" applyFill="1">
      <alignment vertical="center"/>
    </xf>
    <xf numFmtId="0" fontId="26" fillId="0" borderId="9" xfId="486" applyNumberFormat="1" applyFont="1" applyFill="1" applyBorder="1" applyAlignment="1" applyProtection="1">
      <alignment vertical="center"/>
    </xf>
    <xf numFmtId="0" fontId="27" fillId="0" borderId="9" xfId="486" applyNumberFormat="1" applyFont="1" applyFill="1" applyBorder="1" applyAlignment="1" applyProtection="1">
      <alignment vertical="center"/>
    </xf>
    <xf numFmtId="0" fontId="27" fillId="0" borderId="5" xfId="486" applyNumberFormat="1" applyFont="1" applyFill="1" applyBorder="1" applyAlignment="1" applyProtection="1">
      <alignment vertical="center"/>
    </xf>
    <xf numFmtId="0" fontId="8" fillId="0" borderId="5" xfId="486" applyNumberFormat="1" applyFont="1" applyFill="1" applyBorder="1" applyAlignment="1" applyProtection="1"/>
    <xf numFmtId="49" fontId="28" fillId="0" borderId="10" xfId="42" applyNumberFormat="1" applyFont="1" applyFill="1" applyBorder="1" applyAlignment="1">
      <alignment horizontal="center" vertical="center"/>
    </xf>
    <xf numFmtId="49" fontId="28" fillId="0" borderId="11" xfId="42" applyNumberFormat="1" applyFont="1" applyFill="1" applyBorder="1" applyAlignment="1">
      <alignment horizontal="center" vertical="center" wrapText="1"/>
    </xf>
    <xf numFmtId="49" fontId="28" fillId="0" borderId="3" xfId="42" applyNumberFormat="1" applyFont="1" applyFill="1" applyBorder="1" applyAlignment="1">
      <alignment horizontal="center" vertical="center" wrapText="1"/>
    </xf>
    <xf numFmtId="49" fontId="28" fillId="0" borderId="12" xfId="42" applyNumberFormat="1" applyFont="1" applyFill="1" applyBorder="1" applyAlignment="1">
      <alignment horizontal="center" vertical="center" wrapText="1"/>
    </xf>
    <xf numFmtId="49" fontId="28" fillId="0" borderId="10" xfId="42" applyNumberFormat="1" applyFont="1" applyFill="1" applyBorder="1" applyAlignment="1">
      <alignment horizontal="center" vertical="center" wrapText="1"/>
    </xf>
    <xf numFmtId="49" fontId="26" fillId="0" borderId="10" xfId="42" applyNumberFormat="1" applyFont="1" applyFill="1" applyBorder="1" applyAlignment="1">
      <alignment horizontal="left" vertical="center"/>
    </xf>
    <xf numFmtId="181" fontId="26" fillId="0" borderId="10" xfId="42" applyNumberFormat="1" applyFont="1" applyFill="1" applyBorder="1" applyAlignment="1">
      <alignment horizontal="right" vertical="center"/>
    </xf>
    <xf numFmtId="49" fontId="26" fillId="0" borderId="10" xfId="42" applyNumberFormat="1" applyFont="1" applyFill="1" applyBorder="1" applyAlignment="1">
      <alignment vertical="center"/>
    </xf>
    <xf numFmtId="0" fontId="26" fillId="0" borderId="0" xfId="486" applyNumberFormat="1" applyFont="1" applyFill="1" applyBorder="1" applyAlignment="1" applyProtection="1">
      <alignment horizontal="right" vertical="center"/>
    </xf>
    <xf numFmtId="49" fontId="26" fillId="0" borderId="13" xfId="42" applyNumberFormat="1" applyFont="1" applyFill="1" applyBorder="1" applyAlignment="1">
      <alignment horizontal="left" vertical="center"/>
    </xf>
    <xf numFmtId="181" fontId="26" fillId="0" borderId="14" xfId="42" applyNumberFormat="1" applyFont="1" applyFill="1" applyBorder="1" applyAlignment="1">
      <alignment horizontal="right" vertical="center"/>
    </xf>
    <xf numFmtId="181" fontId="26" fillId="0" borderId="10" xfId="42" applyNumberFormat="1" applyFont="1" applyFill="1" applyBorder="1" applyAlignment="1">
      <alignment horizontal="center" vertical="center"/>
    </xf>
    <xf numFmtId="181" fontId="26" fillId="0" borderId="11" xfId="42" applyNumberFormat="1" applyFont="1" applyFill="1" applyBorder="1" applyAlignment="1">
      <alignment horizontal="right" vertical="center"/>
    </xf>
    <xf numFmtId="0" fontId="0" fillId="0" borderId="0" xfId="0" applyFont="1" applyFill="1">
      <alignment vertical="center"/>
    </xf>
    <xf numFmtId="0" fontId="13" fillId="0" borderId="0" xfId="49">
      <alignment vertical="center"/>
    </xf>
    <xf numFmtId="0" fontId="29" fillId="0" borderId="5" xfId="49" applyFont="1" applyBorder="1" applyAlignment="1">
      <alignment horizontal="left" vertical="center"/>
    </xf>
    <xf numFmtId="0" fontId="29" fillId="0" borderId="5" xfId="49" applyFont="1" applyBorder="1" applyAlignment="1">
      <alignment horizontal="center" vertical="center"/>
    </xf>
    <xf numFmtId="0" fontId="0" fillId="0" borderId="0" xfId="49" applyFont="1" applyAlignment="1">
      <alignment horizontal="right" vertical="center"/>
    </xf>
    <xf numFmtId="0" fontId="30" fillId="0" borderId="3" xfId="482" applyFont="1" applyFill="1" applyBorder="1" applyAlignment="1">
      <alignment horizontal="center" vertical="center" shrinkToFit="1"/>
    </xf>
    <xf numFmtId="0" fontId="0" fillId="0" borderId="3" xfId="49" applyFont="1" applyBorder="1">
      <alignment vertical="center"/>
    </xf>
    <xf numFmtId="0" fontId="0" fillId="0" borderId="3" xfId="49" applyFont="1" applyBorder="1" applyAlignment="1">
      <alignment vertical="center" shrinkToFit="1"/>
    </xf>
    <xf numFmtId="0" fontId="13" fillId="0" borderId="3" xfId="49" applyBorder="1">
      <alignment vertical="center"/>
    </xf>
    <xf numFmtId="3" fontId="14" fillId="0" borderId="3" xfId="485" applyNumberFormat="1" applyFont="1" applyFill="1" applyBorder="1" applyAlignment="1" applyProtection="1">
      <alignment vertical="center" shrinkToFit="1"/>
    </xf>
    <xf numFmtId="3" fontId="14" fillId="0" borderId="3" xfId="485" applyNumberFormat="1" applyFont="1" applyFill="1" applyBorder="1" applyAlignment="1" applyProtection="1">
      <alignment horizontal="center" vertical="center"/>
    </xf>
    <xf numFmtId="0" fontId="0" fillId="0" borderId="0" xfId="0" applyFont="1" applyFill="1" applyAlignment="1">
      <alignment vertical="center"/>
    </xf>
    <xf numFmtId="0" fontId="30" fillId="0" borderId="3" xfId="481" applyFont="1" applyFill="1" applyBorder="1" applyAlignment="1">
      <alignment horizontal="center" vertical="center" shrinkToFit="1"/>
    </xf>
    <xf numFmtId="3" fontId="14" fillId="0" borderId="3" xfId="13" applyNumberFormat="1" applyFont="1" applyFill="1" applyBorder="1" applyAlignment="1" applyProtection="1">
      <alignment vertical="center" shrinkToFit="1"/>
    </xf>
    <xf numFmtId="0" fontId="23" fillId="0" borderId="3" xfId="481" applyFont="1" applyFill="1" applyBorder="1" applyAlignment="1">
      <alignment horizontal="center" vertical="center"/>
    </xf>
    <xf numFmtId="3" fontId="14" fillId="0" borderId="3" xfId="13" applyNumberFormat="1" applyFont="1" applyFill="1" applyBorder="1" applyAlignment="1" applyProtection="1">
      <alignment horizontal="left" vertical="center" shrinkToFit="1"/>
    </xf>
    <xf numFmtId="0" fontId="14" fillId="0" borderId="3" xfId="481" applyFont="1" applyFill="1" applyBorder="1" applyAlignment="1">
      <alignment vertical="center"/>
    </xf>
    <xf numFmtId="0" fontId="0" fillId="0" borderId="3" xfId="0" applyFont="1" applyBorder="1" applyAlignment="1">
      <alignment vertical="center" shrinkToFit="1"/>
    </xf>
    <xf numFmtId="0" fontId="0" fillId="0" borderId="3" xfId="0" applyBorder="1">
      <alignment vertical="center"/>
    </xf>
    <xf numFmtId="0" fontId="14" fillId="0" borderId="3" xfId="13" applyFont="1" applyBorder="1" applyAlignment="1">
      <alignment horizontal="left" vertical="center" shrinkToFit="1"/>
    </xf>
    <xf numFmtId="0" fontId="0" fillId="0" borderId="3" xfId="481" applyFont="1" applyFill="1" applyBorder="1" applyAlignment="1">
      <alignment vertical="center"/>
    </xf>
    <xf numFmtId="3" fontId="14" fillId="0" borderId="3" xfId="13" applyNumberFormat="1" applyFont="1" applyFill="1" applyBorder="1" applyAlignment="1" applyProtection="1">
      <alignment horizontal="center" vertical="center"/>
    </xf>
    <xf numFmtId="0" fontId="32" fillId="2" borderId="3" xfId="0" applyFont="1" applyFill="1" applyBorder="1" applyAlignment="1">
      <alignment vertical="center"/>
    </xf>
    <xf numFmtId="0" fontId="33" fillId="2" borderId="3" xfId="0" applyFont="1" applyFill="1" applyBorder="1" applyAlignment="1">
      <alignment vertical="center"/>
    </xf>
    <xf numFmtId="1" fontId="33" fillId="2" borderId="3" xfId="0" applyNumberFormat="1" applyFont="1" applyFill="1" applyBorder="1" applyAlignment="1" applyProtection="1">
      <alignment vertical="center"/>
      <protection locked="0"/>
    </xf>
    <xf numFmtId="3" fontId="14" fillId="0" borderId="3" xfId="13" applyNumberFormat="1" applyFont="1" applyFill="1" applyBorder="1" applyAlignment="1" applyProtection="1">
      <alignment horizontal="left" vertical="center"/>
    </xf>
    <xf numFmtId="0" fontId="60" fillId="0" borderId="0" xfId="481"/>
    <xf numFmtId="0" fontId="0" fillId="0" borderId="3" xfId="0" applyFont="1" applyFill="1" applyBorder="1" applyAlignment="1">
      <alignment vertical="center"/>
    </xf>
    <xf numFmtId="0" fontId="34" fillId="0" borderId="0" xfId="481" applyFont="1" applyFill="1" applyAlignment="1">
      <alignment vertical="center"/>
    </xf>
    <xf numFmtId="3" fontId="14" fillId="0" borderId="3" xfId="481" applyNumberFormat="1" applyFont="1" applyFill="1" applyBorder="1" applyAlignment="1" applyProtection="1">
      <alignment vertical="center" shrinkToFit="1"/>
    </xf>
    <xf numFmtId="3" fontId="17" fillId="0" borderId="3" xfId="481" applyNumberFormat="1" applyFont="1" applyFill="1" applyBorder="1" applyAlignment="1" applyProtection="1">
      <alignment vertical="center" shrinkToFit="1"/>
    </xf>
    <xf numFmtId="3" fontId="14" fillId="0" borderId="3" xfId="481" applyNumberFormat="1" applyFont="1" applyFill="1" applyBorder="1" applyAlignment="1" applyProtection="1">
      <alignment vertical="center"/>
    </xf>
    <xf numFmtId="3" fontId="14" fillId="0" borderId="3" xfId="481" applyNumberFormat="1" applyFont="1" applyFill="1" applyBorder="1" applyAlignment="1" applyProtection="1">
      <alignment horizontal="center" vertical="center"/>
    </xf>
    <xf numFmtId="0" fontId="32" fillId="0" borderId="3" xfId="0" applyFont="1" applyFill="1" applyBorder="1" applyAlignment="1">
      <alignment vertical="center"/>
    </xf>
    <xf numFmtId="0" fontId="33" fillId="0" borderId="3" xfId="0" applyFont="1" applyFill="1" applyBorder="1" applyAlignment="1">
      <alignment vertical="center"/>
    </xf>
    <xf numFmtId="0" fontId="33" fillId="0" borderId="3" xfId="0" applyFont="1" applyFill="1" applyBorder="1" applyAlignment="1">
      <alignment vertical="center" shrinkToFit="1"/>
    </xf>
    <xf numFmtId="1" fontId="33" fillId="0" borderId="3" xfId="0" applyNumberFormat="1" applyFont="1" applyFill="1" applyBorder="1" applyAlignment="1" applyProtection="1">
      <alignment vertical="center"/>
      <protection locked="0"/>
    </xf>
    <xf numFmtId="0" fontId="60" fillId="0" borderId="0" xfId="46">
      <alignment vertical="center"/>
    </xf>
    <xf numFmtId="0" fontId="36" fillId="0" borderId="0" xfId="46" applyFont="1">
      <alignment vertical="center"/>
    </xf>
    <xf numFmtId="0" fontId="36" fillId="0" borderId="0" xfId="46" applyFont="1" applyAlignment="1">
      <alignment horizontal="right" vertical="center"/>
    </xf>
    <xf numFmtId="0" fontId="36" fillId="0" borderId="3" xfId="46" applyFont="1" applyBorder="1" applyAlignment="1">
      <alignment horizontal="center" vertical="center"/>
    </xf>
    <xf numFmtId="31" fontId="14" fillId="0" borderId="0" xfId="13" applyNumberFormat="1" applyFont="1" applyFill="1" applyBorder="1" applyAlignment="1">
      <alignment horizontal="left"/>
    </xf>
    <xf numFmtId="2" fontId="14" fillId="0" borderId="0" xfId="13" applyNumberFormat="1" applyFont="1" applyFill="1" applyBorder="1" applyAlignment="1"/>
    <xf numFmtId="2" fontId="23" fillId="0" borderId="3" xfId="13" applyNumberFormat="1" applyFont="1" applyFill="1" applyBorder="1" applyAlignment="1">
      <alignment horizontal="center" vertical="center" wrapText="1"/>
    </xf>
    <xf numFmtId="49" fontId="14" fillId="0" borderId="3" xfId="13" applyNumberFormat="1" applyFont="1" applyFill="1" applyBorder="1" applyAlignment="1">
      <alignment horizontal="left" vertical="center" wrapText="1" indent="1"/>
    </xf>
    <xf numFmtId="2" fontId="14" fillId="0" borderId="3" xfId="13" applyNumberFormat="1" applyFont="1" applyFill="1" applyBorder="1" applyAlignment="1">
      <alignment vertical="center" wrapText="1"/>
    </xf>
    <xf numFmtId="2" fontId="14" fillId="0" borderId="3" xfId="13" applyNumberFormat="1" applyFont="1" applyFill="1" applyBorder="1" applyAlignment="1">
      <alignment horizontal="center" vertical="center" wrapText="1"/>
    </xf>
    <xf numFmtId="2" fontId="14" fillId="0" borderId="0" xfId="13" applyNumberFormat="1" applyFont="1" applyFill="1" applyBorder="1" applyAlignment="1">
      <alignment horizontal="center" vertical="center"/>
    </xf>
    <xf numFmtId="182" fontId="14" fillId="0" borderId="3" xfId="383" applyNumberFormat="1" applyFont="1" applyFill="1" applyBorder="1" applyAlignment="1">
      <alignment vertical="center" wrapText="1"/>
    </xf>
    <xf numFmtId="0" fontId="0" fillId="2" borderId="0" xfId="0" applyFont="1" applyFill="1" applyAlignment="1">
      <alignment vertical="center" shrinkToFit="1"/>
    </xf>
    <xf numFmtId="0" fontId="0" fillId="2" borderId="0" xfId="0" applyFont="1" applyFill="1" applyAlignment="1">
      <alignment shrinkToFit="1"/>
    </xf>
    <xf numFmtId="180" fontId="0" fillId="2" borderId="0" xfId="0" applyNumberFormat="1" applyFont="1" applyFill="1" applyAlignment="1">
      <alignment shrinkToFit="1"/>
    </xf>
    <xf numFmtId="180" fontId="0" fillId="2" borderId="0" xfId="0" applyNumberFormat="1" applyFont="1" applyFill="1" applyAlignment="1">
      <alignment vertical="center" shrinkToFit="1"/>
    </xf>
    <xf numFmtId="0" fontId="0" fillId="2" borderId="3" xfId="0" applyFont="1" applyFill="1" applyBorder="1" applyAlignment="1">
      <alignment horizontal="center" vertical="center" shrinkToFit="1"/>
    </xf>
    <xf numFmtId="180" fontId="0" fillId="2" borderId="3" xfId="0" applyNumberFormat="1" applyFont="1" applyFill="1" applyBorder="1" applyAlignment="1">
      <alignment horizontal="center" vertical="center" shrinkToFit="1"/>
    </xf>
    <xf numFmtId="180" fontId="30" fillId="2" borderId="3" xfId="0" applyNumberFormat="1" applyFont="1" applyFill="1" applyBorder="1" applyAlignment="1">
      <alignment horizontal="center" vertical="center" shrinkToFit="1"/>
    </xf>
    <xf numFmtId="0" fontId="30" fillId="0" borderId="3" xfId="0" applyFont="1" applyFill="1" applyBorder="1" applyAlignment="1">
      <alignment vertical="center" shrinkToFit="1"/>
    </xf>
    <xf numFmtId="180" fontId="30" fillId="0" borderId="3" xfId="0" applyNumberFormat="1" applyFont="1" applyFill="1" applyBorder="1" applyAlignment="1">
      <alignment vertical="center" shrinkToFit="1"/>
    </xf>
    <xf numFmtId="180" fontId="0" fillId="2" borderId="3" xfId="0" applyNumberFormat="1" applyFont="1" applyFill="1" applyBorder="1" applyAlignment="1">
      <alignment vertical="center" shrinkToFit="1"/>
    </xf>
    <xf numFmtId="0" fontId="0" fillId="2" borderId="3" xfId="0" applyFont="1" applyFill="1" applyBorder="1" applyAlignment="1">
      <alignment vertical="center" shrinkToFit="1"/>
    </xf>
    <xf numFmtId="0" fontId="14" fillId="2" borderId="3" xfId="483" applyFont="1" applyFill="1" applyBorder="1" applyAlignment="1">
      <alignment vertical="center" shrinkToFit="1"/>
    </xf>
    <xf numFmtId="0" fontId="0" fillId="2" borderId="3" xfId="483" applyFont="1" applyFill="1" applyBorder="1" applyAlignment="1">
      <alignment vertical="center" shrinkToFit="1"/>
    </xf>
    <xf numFmtId="0" fontId="33" fillId="2" borderId="3" xfId="0" applyFont="1" applyFill="1" applyBorder="1" applyAlignment="1" applyProtection="1">
      <alignment vertical="center" shrinkToFit="1"/>
      <protection locked="0"/>
    </xf>
    <xf numFmtId="180" fontId="8" fillId="2" borderId="3" xfId="0" applyNumberFormat="1" applyFont="1" applyFill="1" applyBorder="1" applyAlignment="1">
      <alignment vertical="center" wrapText="1" shrinkToFit="1"/>
    </xf>
    <xf numFmtId="3" fontId="33" fillId="2" borderId="3" xfId="0" applyNumberFormat="1" applyFont="1" applyFill="1" applyBorder="1" applyAlignment="1" applyProtection="1">
      <alignment horizontal="left" vertical="center" shrinkToFit="1"/>
      <protection locked="0"/>
    </xf>
    <xf numFmtId="0" fontId="33" fillId="2" borderId="3" xfId="0" applyFont="1" applyFill="1" applyBorder="1" applyAlignment="1" applyProtection="1">
      <alignment horizontal="left" vertical="center" shrinkToFit="1"/>
      <protection locked="0"/>
    </xf>
    <xf numFmtId="0" fontId="33" fillId="2" borderId="1" xfId="0" applyFont="1" applyFill="1" applyBorder="1" applyAlignment="1" applyProtection="1">
      <alignment vertical="center" shrinkToFit="1"/>
      <protection locked="0"/>
    </xf>
    <xf numFmtId="180" fontId="0" fillId="2" borderId="1" xfId="0" applyNumberFormat="1" applyFont="1" applyFill="1" applyBorder="1" applyAlignment="1">
      <alignment vertical="center" shrinkToFit="1"/>
    </xf>
    <xf numFmtId="0" fontId="0" fillId="0" borderId="0" xfId="0" applyFont="1" applyFill="1" applyAlignment="1">
      <alignment vertical="center" shrinkToFit="1"/>
    </xf>
    <xf numFmtId="0" fontId="14" fillId="0" borderId="0" xfId="0" applyFont="1" applyFill="1" applyAlignment="1">
      <alignment vertical="center"/>
    </xf>
    <xf numFmtId="0" fontId="0" fillId="0" borderId="0" xfId="0" applyNumberFormat="1" applyFont="1" applyFill="1" applyAlignment="1">
      <alignment vertical="center"/>
    </xf>
    <xf numFmtId="0" fontId="40" fillId="0" borderId="0" xfId="0" applyFont="1" applyFill="1" applyAlignment="1">
      <alignment horizontal="center" vertical="center"/>
    </xf>
    <xf numFmtId="0" fontId="41" fillId="0" borderId="0" xfId="0" applyFont="1" applyFill="1" applyBorder="1" applyAlignment="1">
      <alignment horizontal="left" vertical="center" shrinkToFit="1"/>
    </xf>
    <xf numFmtId="0" fontId="41"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0" fillId="0" borderId="3" xfId="0" applyFont="1" applyFill="1" applyBorder="1" applyAlignment="1">
      <alignment vertical="center" shrinkToFit="1"/>
    </xf>
    <xf numFmtId="0" fontId="23" fillId="0" borderId="3" xfId="0" applyFont="1" applyFill="1" applyBorder="1" applyAlignment="1">
      <alignment vertical="center" shrinkToFit="1"/>
    </xf>
    <xf numFmtId="0" fontId="8" fillId="0" borderId="3" xfId="0" applyFont="1" applyFill="1" applyBorder="1" applyAlignment="1">
      <alignment vertical="center" shrinkToFit="1"/>
    </xf>
    <xf numFmtId="0" fontId="7" fillId="0" borderId="3" xfId="0" applyFont="1" applyFill="1" applyBorder="1" applyAlignment="1">
      <alignment vertical="center" shrinkToFit="1"/>
    </xf>
    <xf numFmtId="0" fontId="34" fillId="0" borderId="0" xfId="0" applyFont="1" applyFill="1" applyAlignment="1">
      <alignment vertical="center"/>
    </xf>
    <xf numFmtId="0" fontId="7" fillId="0" borderId="3" xfId="0" applyFont="1" applyFill="1" applyBorder="1" applyAlignment="1">
      <alignment horizontal="center" vertical="center" shrinkToFit="1"/>
    </xf>
    <xf numFmtId="0" fontId="7" fillId="0" borderId="3" xfId="0" applyFont="1" applyFill="1" applyBorder="1" applyAlignment="1">
      <alignment vertical="center" wrapText="1"/>
    </xf>
    <xf numFmtId="0" fontId="0" fillId="0" borderId="3" xfId="0" applyNumberFormat="1" applyFont="1" applyFill="1" applyBorder="1" applyAlignment="1">
      <alignment vertical="center" shrinkToFit="1"/>
    </xf>
    <xf numFmtId="0" fontId="43" fillId="0" borderId="0" xfId="0" applyFont="1" applyFill="1" applyBorder="1" applyAlignment="1">
      <alignment horizontal="right" vertical="center"/>
    </xf>
    <xf numFmtId="0" fontId="44" fillId="0" borderId="0" xfId="0" applyFont="1" applyFill="1" applyBorder="1" applyAlignment="1">
      <alignment horizontal="left" vertical="center"/>
    </xf>
    <xf numFmtId="0" fontId="23" fillId="0" borderId="3" xfId="0" applyFont="1" applyFill="1" applyBorder="1" applyAlignment="1">
      <alignment horizontal="center" vertical="center" shrinkToFit="1"/>
    </xf>
    <xf numFmtId="179" fontId="0" fillId="0" borderId="3" xfId="0" applyNumberFormat="1" applyFont="1" applyFill="1" applyBorder="1" applyAlignment="1">
      <alignment vertical="center" shrinkToFit="1"/>
    </xf>
    <xf numFmtId="0" fontId="34" fillId="0" borderId="0" xfId="0" applyNumberFormat="1" applyFont="1" applyFill="1" applyAlignment="1">
      <alignment vertical="center"/>
    </xf>
    <xf numFmtId="0" fontId="41" fillId="0" borderId="5" xfId="0" applyFont="1" applyFill="1" applyBorder="1" applyAlignment="1">
      <alignment vertical="center"/>
    </xf>
    <xf numFmtId="0" fontId="0" fillId="0" borderId="6" xfId="0" applyFont="1" applyFill="1" applyBorder="1" applyAlignment="1">
      <alignment vertical="center"/>
    </xf>
    <xf numFmtId="0" fontId="45" fillId="0" borderId="3" xfId="0" applyFont="1" applyFill="1" applyBorder="1" applyAlignment="1">
      <alignment shrinkToFit="1"/>
    </xf>
    <xf numFmtId="0" fontId="42" fillId="0" borderId="3" xfId="0" applyFont="1" applyFill="1" applyBorder="1" applyAlignment="1">
      <alignment vertical="center" shrinkToFit="1"/>
    </xf>
    <xf numFmtId="0" fontId="7" fillId="0" borderId="3" xfId="0" applyFont="1" applyFill="1" applyBorder="1" applyAlignment="1">
      <alignment shrinkToFit="1"/>
    </xf>
    <xf numFmtId="178" fontId="46" fillId="0" borderId="3" xfId="45" applyNumberFormat="1" applyFont="1" applyFill="1" applyBorder="1" applyAlignment="1">
      <alignment vertical="center" shrinkToFit="1"/>
    </xf>
    <xf numFmtId="0" fontId="46" fillId="0" borderId="3" xfId="45" applyFont="1" applyFill="1" applyBorder="1" applyAlignment="1">
      <alignment vertical="center" shrinkToFit="1"/>
    </xf>
    <xf numFmtId="0" fontId="47" fillId="0" borderId="3" xfId="45" applyFont="1" applyFill="1" applyBorder="1" applyAlignment="1">
      <alignment vertical="center" shrinkToFit="1"/>
    </xf>
    <xf numFmtId="0" fontId="46" fillId="0" borderId="3" xfId="45" applyFont="1" applyFill="1" applyBorder="1">
      <alignment vertical="center"/>
    </xf>
    <xf numFmtId="0" fontId="46" fillId="0" borderId="3" xfId="45" applyNumberFormat="1" applyFont="1" applyFill="1" applyBorder="1" applyAlignment="1">
      <alignment vertical="center" shrinkToFit="1"/>
    </xf>
    <xf numFmtId="0" fontId="45" fillId="0" borderId="3" xfId="0" applyFont="1" applyFill="1" applyBorder="1" applyAlignment="1">
      <alignment horizontal="center" shrinkToFit="1"/>
    </xf>
    <xf numFmtId="0" fontId="42" fillId="0" borderId="3" xfId="0" applyFont="1" applyFill="1" applyBorder="1" applyAlignment="1">
      <alignment horizontal="center" vertical="center" shrinkToFit="1"/>
    </xf>
    <xf numFmtId="0" fontId="46" fillId="0" borderId="3" xfId="45" applyNumberFormat="1" applyFont="1" applyFill="1" applyBorder="1">
      <alignment vertical="center"/>
    </xf>
    <xf numFmtId="0" fontId="14" fillId="0" borderId="3" xfId="0" applyFont="1" applyFill="1" applyBorder="1" applyAlignment="1">
      <alignment vertical="center" shrinkToFit="1"/>
    </xf>
    <xf numFmtId="0" fontId="30" fillId="0" borderId="3" xfId="0" applyFont="1" applyFill="1" applyBorder="1" applyAlignment="1">
      <alignment vertical="center"/>
    </xf>
    <xf numFmtId="0" fontId="23" fillId="0" borderId="3" xfId="0" applyFont="1" applyFill="1" applyBorder="1" applyAlignment="1">
      <alignment vertical="center"/>
    </xf>
    <xf numFmtId="0" fontId="7" fillId="0" borderId="3" xfId="0" applyFont="1" applyFill="1" applyBorder="1" applyAlignment="1">
      <alignment horizontal="center" shrinkToFit="1"/>
    </xf>
    <xf numFmtId="0" fontId="30" fillId="0" borderId="3" xfId="0" applyFont="1" applyFill="1" applyBorder="1" applyAlignment="1">
      <alignment horizontal="center" vertical="center" shrinkToFit="1"/>
    </xf>
    <xf numFmtId="0" fontId="0" fillId="0" borderId="6" xfId="0" applyFont="1" applyFill="1" applyBorder="1" applyAlignment="1">
      <alignment vertical="center" shrinkToFit="1"/>
    </xf>
    <xf numFmtId="178" fontId="16" fillId="0" borderId="0" xfId="0" applyNumberFormat="1" applyFont="1" applyFill="1">
      <alignment vertical="center"/>
    </xf>
    <xf numFmtId="0" fontId="49" fillId="0" borderId="0" xfId="0" applyFont="1" applyFill="1" applyBorder="1" applyAlignment="1">
      <alignment vertical="center" wrapText="1"/>
    </xf>
    <xf numFmtId="0" fontId="49" fillId="0" borderId="16" xfId="0" applyFont="1" applyFill="1" applyBorder="1" applyAlignment="1">
      <alignment vertical="center" wrapText="1"/>
    </xf>
    <xf numFmtId="178" fontId="16" fillId="0" borderId="3" xfId="0" applyNumberFormat="1" applyFont="1" applyFill="1" applyBorder="1" applyAlignment="1">
      <alignment vertical="center" shrinkToFit="1"/>
    </xf>
    <xf numFmtId="0" fontId="49" fillId="0" borderId="17" xfId="0" applyFont="1" applyFill="1" applyBorder="1" applyAlignment="1">
      <alignment vertical="center" wrapText="1"/>
    </xf>
    <xf numFmtId="0" fontId="49" fillId="0" borderId="17" xfId="0" applyFont="1" applyFill="1" applyBorder="1" applyAlignment="1">
      <alignment horizontal="center" vertical="center" wrapText="1"/>
    </xf>
    <xf numFmtId="0" fontId="0" fillId="0" borderId="0" xfId="39" applyFont="1" applyFill="1" applyAlignment="1">
      <alignment vertical="center" shrinkToFit="1"/>
    </xf>
    <xf numFmtId="0" fontId="0" fillId="0" borderId="0" xfId="39" applyFont="1" applyFill="1" applyAlignment="1">
      <alignment vertical="center"/>
    </xf>
    <xf numFmtId="0" fontId="14" fillId="0" borderId="0" xfId="39" applyFont="1" applyFill="1" applyAlignment="1">
      <alignment vertical="center"/>
    </xf>
    <xf numFmtId="0" fontId="0" fillId="0" borderId="0" xfId="39" applyNumberFormat="1" applyFont="1" applyFill="1" applyAlignment="1">
      <alignment vertical="center"/>
    </xf>
    <xf numFmtId="0" fontId="40" fillId="0" borderId="0" xfId="39" applyFont="1" applyFill="1" applyAlignment="1">
      <alignment horizontal="center" vertical="center"/>
    </xf>
    <xf numFmtId="0" fontId="41" fillId="0" borderId="0" xfId="39" applyFont="1" applyFill="1" applyBorder="1" applyAlignment="1">
      <alignment horizontal="left" vertical="center" shrinkToFit="1"/>
    </xf>
    <xf numFmtId="0" fontId="41" fillId="0" borderId="0" xfId="39" applyFont="1" applyFill="1" applyBorder="1" applyAlignment="1">
      <alignment horizontal="left" vertical="center"/>
    </xf>
    <xf numFmtId="0" fontId="7" fillId="0" borderId="3" xfId="39" applyFont="1" applyFill="1" applyBorder="1" applyAlignment="1">
      <alignment horizontal="center" vertical="center" wrapText="1"/>
    </xf>
    <xf numFmtId="0" fontId="7" fillId="0" borderId="3" xfId="39" applyFont="1" applyFill="1" applyBorder="1" applyAlignment="1">
      <alignment horizontal="center" vertical="center" wrapText="1" shrinkToFit="1"/>
    </xf>
    <xf numFmtId="0" fontId="0" fillId="0" borderId="3" xfId="39" applyFont="1" applyFill="1" applyBorder="1" applyAlignment="1">
      <alignment vertical="center" shrinkToFit="1"/>
    </xf>
    <xf numFmtId="0" fontId="23" fillId="0" borderId="3" xfId="39" applyFont="1" applyFill="1" applyBorder="1" applyAlignment="1">
      <alignment vertical="center" shrinkToFit="1"/>
    </xf>
    <xf numFmtId="0" fontId="8" fillId="0" borderId="3" xfId="39" applyFont="1" applyFill="1" applyBorder="1" applyAlignment="1">
      <alignment vertical="center" shrinkToFit="1"/>
    </xf>
    <xf numFmtId="0" fontId="7" fillId="0" borderId="3" xfId="39" applyFont="1" applyFill="1" applyBorder="1" applyAlignment="1">
      <alignment vertical="center" shrinkToFit="1"/>
    </xf>
    <xf numFmtId="0" fontId="34" fillId="0" borderId="0" xfId="39" applyFont="1" applyFill="1" applyAlignment="1">
      <alignment vertical="center"/>
    </xf>
    <xf numFmtId="0" fontId="7" fillId="0" borderId="3" xfId="39" applyFont="1" applyFill="1" applyBorder="1" applyAlignment="1">
      <alignment horizontal="center" vertical="center" shrinkToFit="1"/>
    </xf>
    <xf numFmtId="0" fontId="7" fillId="0" borderId="3" xfId="39" applyFont="1" applyFill="1" applyBorder="1" applyAlignment="1">
      <alignment vertical="center" wrapText="1"/>
    </xf>
    <xf numFmtId="0" fontId="0" fillId="0" borderId="3" xfId="39" applyNumberFormat="1" applyFont="1" applyFill="1" applyBorder="1" applyAlignment="1">
      <alignment vertical="center" shrinkToFit="1"/>
    </xf>
    <xf numFmtId="0" fontId="43" fillId="0" borderId="0" xfId="39" applyFont="1" applyFill="1" applyBorder="1" applyAlignment="1">
      <alignment horizontal="right" vertical="center"/>
    </xf>
    <xf numFmtId="0" fontId="44" fillId="0" borderId="0" xfId="39" applyFont="1" applyFill="1" applyBorder="1" applyAlignment="1">
      <alignment horizontal="left" vertical="center"/>
    </xf>
    <xf numFmtId="0" fontId="23" fillId="0" borderId="3" xfId="39" applyFont="1" applyFill="1" applyBorder="1" applyAlignment="1">
      <alignment horizontal="center" vertical="center" shrinkToFit="1"/>
    </xf>
    <xf numFmtId="179" fontId="0" fillId="0" borderId="3" xfId="39" applyNumberFormat="1" applyFont="1" applyFill="1" applyBorder="1" applyAlignment="1">
      <alignment vertical="center" shrinkToFit="1"/>
    </xf>
    <xf numFmtId="0" fontId="34" fillId="0" borderId="0" xfId="39" applyNumberFormat="1" applyFont="1" applyFill="1" applyAlignment="1">
      <alignment vertical="center"/>
    </xf>
    <xf numFmtId="0" fontId="41" fillId="0" borderId="5" xfId="39" applyFont="1" applyFill="1" applyBorder="1" applyAlignment="1">
      <alignment vertical="center"/>
    </xf>
    <xf numFmtId="0" fontId="45" fillId="0" borderId="3" xfId="39" applyFont="1" applyFill="1" applyBorder="1" applyAlignment="1">
      <alignment shrinkToFit="1"/>
    </xf>
    <xf numFmtId="0" fontId="42" fillId="0" borderId="3" xfId="39" applyFont="1" applyFill="1" applyBorder="1" applyAlignment="1">
      <alignment vertical="center" shrinkToFit="1"/>
    </xf>
    <xf numFmtId="0" fontId="7" fillId="0" borderId="3" xfId="39" applyFont="1" applyFill="1" applyBorder="1" applyAlignment="1">
      <alignment shrinkToFit="1"/>
    </xf>
    <xf numFmtId="0" fontId="45" fillId="0" borderId="3" xfId="39" applyFont="1" applyFill="1" applyBorder="1" applyAlignment="1">
      <alignment horizontal="center" shrinkToFit="1"/>
    </xf>
    <xf numFmtId="0" fontId="42" fillId="0" borderId="3" xfId="39" applyFont="1" applyFill="1" applyBorder="1" applyAlignment="1">
      <alignment horizontal="center" vertical="center" shrinkToFit="1"/>
    </xf>
    <xf numFmtId="0" fontId="14" fillId="0" borderId="3" xfId="39" applyFont="1" applyFill="1" applyBorder="1" applyAlignment="1">
      <alignment vertical="center" shrinkToFit="1"/>
    </xf>
    <xf numFmtId="0" fontId="30" fillId="0" borderId="3" xfId="39" applyFont="1" applyFill="1" applyBorder="1" applyAlignment="1">
      <alignment vertical="center"/>
    </xf>
    <xf numFmtId="0" fontId="30" fillId="0" borderId="3" xfId="39" applyFont="1" applyFill="1" applyBorder="1" applyAlignment="1">
      <alignment vertical="center" shrinkToFit="1"/>
    </xf>
    <xf numFmtId="0" fontId="23" fillId="0" borderId="3" xfId="39" applyFont="1" applyFill="1" applyBorder="1" applyAlignment="1">
      <alignment vertical="center"/>
    </xf>
    <xf numFmtId="0" fontId="7" fillId="0" borderId="3" xfId="39" applyFont="1" applyFill="1" applyBorder="1" applyAlignment="1">
      <alignment horizontal="center" shrinkToFit="1"/>
    </xf>
    <xf numFmtId="0" fontId="30" fillId="0" borderId="3" xfId="39" applyFont="1" applyFill="1" applyBorder="1" applyAlignment="1">
      <alignment horizontal="center" vertical="center" shrinkToFit="1"/>
    </xf>
    <xf numFmtId="0" fontId="0" fillId="0" borderId="0" xfId="488" applyFont="1" applyAlignment="1">
      <alignment vertical="center"/>
    </xf>
    <xf numFmtId="0" fontId="14" fillId="0" borderId="3" xfId="488" applyNumberFormat="1" applyFont="1" applyBorder="1" applyAlignment="1">
      <alignment horizontal="center" vertical="center" wrapText="1"/>
    </xf>
    <xf numFmtId="0" fontId="23" fillId="0" borderId="3" xfId="488" applyFont="1" applyBorder="1" applyAlignment="1">
      <alignment vertical="center"/>
    </xf>
    <xf numFmtId="177" fontId="14" fillId="0" borderId="3" xfId="488" applyNumberFormat="1" applyFont="1" applyBorder="1" applyAlignment="1">
      <alignment vertical="center"/>
    </xf>
    <xf numFmtId="10" fontId="14" fillId="0" borderId="3" xfId="488" applyNumberFormat="1" applyFont="1" applyBorder="1" applyAlignment="1">
      <alignment vertical="center"/>
    </xf>
    <xf numFmtId="0" fontId="14" fillId="0" borderId="3" xfId="488" applyNumberFormat="1" applyFont="1" applyBorder="1" applyAlignment="1">
      <alignment vertical="center"/>
    </xf>
    <xf numFmtId="0" fontId="33" fillId="0" borderId="3" xfId="488" applyFont="1" applyBorder="1" applyAlignment="1">
      <alignment vertical="center" shrinkToFit="1"/>
    </xf>
    <xf numFmtId="0" fontId="33" fillId="0" borderId="3" xfId="488" applyFont="1" applyBorder="1" applyAlignment="1">
      <alignment vertical="center"/>
    </xf>
    <xf numFmtId="0" fontId="60" fillId="0" borderId="3" xfId="488" applyBorder="1" applyAlignment="1">
      <alignment horizontal="center"/>
    </xf>
    <xf numFmtId="0" fontId="14" fillId="0" borderId="3" xfId="488" applyFont="1" applyBorder="1" applyAlignment="1">
      <alignment horizontal="center" vertical="center"/>
    </xf>
    <xf numFmtId="0" fontId="14" fillId="0" borderId="3" xfId="488" applyFont="1" applyBorder="1" applyAlignment="1">
      <alignment horizontal="center" vertical="center" shrinkToFit="1"/>
    </xf>
    <xf numFmtId="0" fontId="23" fillId="0" borderId="3" xfId="488" applyFont="1" applyBorder="1" applyAlignment="1">
      <alignment horizontal="left" vertical="center"/>
    </xf>
    <xf numFmtId="0" fontId="23" fillId="0" borderId="3" xfId="488" applyFont="1" applyBorder="1" applyAlignment="1">
      <alignment horizontal="left" vertical="center" shrinkToFit="1"/>
    </xf>
    <xf numFmtId="0" fontId="23" fillId="0" borderId="3" xfId="488" applyFont="1" applyBorder="1" applyAlignment="1">
      <alignment vertical="center" shrinkToFit="1"/>
    </xf>
    <xf numFmtId="177" fontId="14" fillId="0" borderId="3" xfId="488" applyNumberFormat="1" applyFont="1" applyBorder="1" applyAlignment="1">
      <alignment horizontal="right" vertical="center"/>
    </xf>
    <xf numFmtId="0" fontId="60" fillId="0" borderId="3" xfId="488" applyBorder="1"/>
    <xf numFmtId="0" fontId="42" fillId="0" borderId="3" xfId="488" applyFont="1" applyBorder="1" applyAlignment="1">
      <alignment horizontal="left" vertical="center" wrapText="1" shrinkToFit="1"/>
    </xf>
    <xf numFmtId="0" fontId="23" fillId="0" borderId="3" xfId="488" applyFont="1" applyBorder="1" applyAlignment="1">
      <alignment horizontal="center" vertical="center"/>
    </xf>
    <xf numFmtId="0" fontId="14" fillId="0" borderId="1" xfId="488" applyFont="1" applyBorder="1" applyAlignment="1">
      <alignment horizontal="center" vertical="center"/>
    </xf>
    <xf numFmtId="177" fontId="14" fillId="0" borderId="1" xfId="488" applyNumberFormat="1" applyFont="1" applyBorder="1" applyAlignment="1">
      <alignment vertical="center"/>
    </xf>
    <xf numFmtId="0" fontId="14" fillId="0" borderId="0" xfId="488" applyFont="1"/>
    <xf numFmtId="0" fontId="60" fillId="0" borderId="0" xfId="488"/>
    <xf numFmtId="177" fontId="60" fillId="0" borderId="0" xfId="488" applyNumberFormat="1"/>
    <xf numFmtId="0" fontId="14" fillId="0" borderId="3" xfId="488" applyNumberFormat="1" applyFont="1" applyBorder="1" applyAlignment="1">
      <alignment vertical="center" wrapText="1"/>
    </xf>
    <xf numFmtId="0" fontId="0" fillId="0" borderId="3" xfId="0" applyFont="1" applyBorder="1" applyAlignment="1">
      <alignment horizontal="center" vertical="center"/>
    </xf>
    <xf numFmtId="0" fontId="14" fillId="0" borderId="3" xfId="0" applyFont="1" applyBorder="1">
      <alignment vertical="center"/>
    </xf>
    <xf numFmtId="0" fontId="53" fillId="0" borderId="3" xfId="0" applyFont="1" applyBorder="1" applyAlignment="1">
      <alignment horizontal="center" vertical="center" wrapText="1"/>
    </xf>
    <xf numFmtId="0" fontId="53" fillId="0" borderId="3" xfId="0" applyFont="1" applyBorder="1" applyAlignment="1">
      <alignment horizontal="left" vertical="center" wrapText="1"/>
    </xf>
    <xf numFmtId="0" fontId="49" fillId="0" borderId="0" xfId="0" applyFont="1" applyBorder="1" applyAlignment="1">
      <alignment vertical="center" wrapText="1"/>
    </xf>
    <xf numFmtId="179" fontId="61" fillId="0" borderId="0" xfId="53" applyNumberFormat="1" applyFont="1" applyFill="1" applyBorder="1" applyAlignment="1">
      <alignment horizontal="left" vertical="center" shrinkToFit="1"/>
    </xf>
    <xf numFmtId="0" fontId="53" fillId="0" borderId="18" xfId="0" applyFont="1" applyBorder="1" applyAlignment="1">
      <alignment horizontal="center" vertical="center" wrapText="1"/>
    </xf>
    <xf numFmtId="0" fontId="53" fillId="0" borderId="18" xfId="0" applyFont="1" applyBorder="1" applyAlignment="1">
      <alignment horizontal="left" vertical="center" wrapText="1"/>
    </xf>
    <xf numFmtId="0" fontId="0" fillId="0" borderId="18" xfId="0" applyBorder="1">
      <alignment vertical="center"/>
    </xf>
    <xf numFmtId="0" fontId="53" fillId="0" borderId="18" xfId="0" applyFont="1" applyFill="1" applyBorder="1" applyAlignment="1">
      <alignment horizontal="center" vertical="center" wrapText="1"/>
    </xf>
    <xf numFmtId="0" fontId="10" fillId="0" borderId="18" xfId="0" applyFont="1" applyBorder="1" applyAlignment="1">
      <alignment horizontal="center" vertical="center"/>
    </xf>
    <xf numFmtId="0" fontId="10" fillId="0" borderId="18" xfId="0" applyFont="1" applyBorder="1" applyAlignment="1">
      <alignment horizontal="right" vertical="center"/>
    </xf>
    <xf numFmtId="0" fontId="11" fillId="0" borderId="18" xfId="0" applyFont="1" applyBorder="1" applyAlignment="1">
      <alignment horizontal="justify" vertical="center"/>
    </xf>
    <xf numFmtId="0" fontId="11" fillId="0" borderId="18" xfId="0" applyFont="1" applyBorder="1" applyAlignment="1">
      <alignment horizontal="right" vertical="center"/>
    </xf>
    <xf numFmtId="0" fontId="11" fillId="0" borderId="18" xfId="0" applyFont="1" applyBorder="1" applyAlignment="1">
      <alignment horizontal="justify" vertical="center" wrapText="1"/>
    </xf>
    <xf numFmtId="0" fontId="10" fillId="0" borderId="18" xfId="0" applyFont="1" applyBorder="1" applyAlignment="1">
      <alignment horizontal="justify" vertical="center"/>
    </xf>
    <xf numFmtId="0" fontId="11" fillId="0" borderId="18" xfId="0" applyFont="1" applyBorder="1" applyAlignment="1">
      <alignment horizontal="left" vertical="center" wrapText="1"/>
    </xf>
    <xf numFmtId="0" fontId="11" fillId="0" borderId="18" xfId="0" applyFont="1" applyBorder="1" applyAlignment="1">
      <alignment horizontal="right" vertical="center" wrapText="1"/>
    </xf>
    <xf numFmtId="0" fontId="11" fillId="0" borderId="18" xfId="0" applyFont="1" applyBorder="1" applyAlignment="1">
      <alignment horizontal="left" vertical="center"/>
    </xf>
    <xf numFmtId="0" fontId="4" fillId="0" borderId="18" xfId="0" applyFont="1" applyFill="1" applyBorder="1" applyAlignment="1">
      <alignment horizontal="center" vertical="center" wrapText="1"/>
    </xf>
    <xf numFmtId="0" fontId="5" fillId="0" borderId="18" xfId="0" applyFont="1" applyFill="1" applyBorder="1" applyAlignment="1">
      <alignment horizontal="center" vertical="center" wrapText="1"/>
    </xf>
    <xf numFmtId="178" fontId="6" fillId="0" borderId="18" xfId="0" applyNumberFormat="1" applyFont="1" applyFill="1" applyBorder="1" applyAlignment="1">
      <alignment horizontal="center" vertical="center" wrapText="1"/>
    </xf>
    <xf numFmtId="3" fontId="9" fillId="2" borderId="18" xfId="0" applyNumberFormat="1" applyFont="1" applyFill="1" applyBorder="1" applyAlignment="1">
      <alignment horizontal="right" vertical="center" wrapText="1"/>
    </xf>
    <xf numFmtId="0" fontId="8" fillId="2" borderId="18" xfId="0" applyNumberFormat="1" applyFont="1" applyFill="1" applyBorder="1" applyAlignment="1">
      <alignment horizontal="left" vertical="center" wrapText="1"/>
    </xf>
    <xf numFmtId="178" fontId="1" fillId="2" borderId="18" xfId="0" applyNumberFormat="1" applyFont="1" applyFill="1" applyBorder="1" applyAlignment="1">
      <alignment horizontal="right" vertical="center" wrapText="1"/>
    </xf>
    <xf numFmtId="3" fontId="9" fillId="0" borderId="18" xfId="0" applyNumberFormat="1" applyFont="1" applyFill="1" applyBorder="1" applyAlignment="1">
      <alignment horizontal="right" vertical="center" wrapText="1"/>
    </xf>
    <xf numFmtId="0" fontId="8" fillId="0" borderId="18" xfId="0" applyNumberFormat="1" applyFont="1" applyFill="1" applyBorder="1" applyAlignment="1">
      <alignment horizontal="left" vertical="center" wrapText="1"/>
    </xf>
    <xf numFmtId="178" fontId="1" fillId="0" borderId="18" xfId="0" applyNumberFormat="1" applyFont="1" applyFill="1" applyBorder="1" applyAlignment="1">
      <alignment horizontal="right" vertical="center" wrapText="1"/>
    </xf>
    <xf numFmtId="178" fontId="1" fillId="2" borderId="18" xfId="0" applyNumberFormat="1" applyFont="1" applyFill="1" applyBorder="1" applyAlignment="1">
      <alignment horizontal="right" vertical="center"/>
    </xf>
    <xf numFmtId="0" fontId="60" fillId="0" borderId="0" xfId="0" applyFont="1" applyFill="1" applyBorder="1" applyAlignment="1">
      <alignment horizontal="right"/>
    </xf>
    <xf numFmtId="2" fontId="23" fillId="0" borderId="18" xfId="0" applyNumberFormat="1" applyFont="1" applyFill="1" applyBorder="1" applyAlignment="1" applyProtection="1">
      <alignment horizontal="center" vertical="center" wrapText="1"/>
    </xf>
    <xf numFmtId="49" fontId="14" fillId="0" borderId="18" xfId="0" applyNumberFormat="1" applyFont="1" applyFill="1" applyBorder="1" applyAlignment="1" applyProtection="1">
      <alignment horizontal="left" vertical="center" wrapText="1" indent="1"/>
    </xf>
    <xf numFmtId="2" fontId="14" fillId="0" borderId="18" xfId="0" applyNumberFormat="1" applyFont="1" applyFill="1" applyBorder="1" applyAlignment="1" applyProtection="1">
      <alignment vertical="center" wrapText="1"/>
    </xf>
    <xf numFmtId="182" fontId="14" fillId="0" borderId="18" xfId="122" applyNumberFormat="1" applyFont="1" applyFill="1" applyBorder="1" applyAlignment="1" applyProtection="1">
      <alignment vertical="center" wrapText="1"/>
    </xf>
    <xf numFmtId="49" fontId="14" fillId="0" borderId="18" xfId="0" applyNumberFormat="1" applyFont="1" applyFill="1" applyBorder="1" applyAlignment="1" applyProtection="1">
      <alignment horizontal="left" vertical="center" wrapText="1" indent="3"/>
    </xf>
    <xf numFmtId="0" fontId="14" fillId="0" borderId="18" xfId="0" applyFont="1" applyFill="1" applyBorder="1" applyAlignment="1"/>
    <xf numFmtId="2" fontId="14" fillId="0" borderId="18" xfId="0" applyNumberFormat="1" applyFont="1" applyFill="1" applyBorder="1" applyAlignment="1" applyProtection="1">
      <alignment horizontal="center" vertical="center" wrapText="1"/>
    </xf>
    <xf numFmtId="0" fontId="16" fillId="0" borderId="0" xfId="0" applyFont="1" applyFill="1" applyAlignment="1"/>
    <xf numFmtId="0" fontId="60" fillId="0" borderId="15" xfId="0" applyFont="1" applyBorder="1" applyAlignment="1">
      <alignment vertical="center"/>
    </xf>
    <xf numFmtId="0" fontId="0" fillId="0" borderId="15" xfId="0" applyBorder="1" applyAlignment="1">
      <alignment vertical="center"/>
    </xf>
    <xf numFmtId="0" fontId="52" fillId="0" borderId="0" xfId="0" applyFont="1" applyBorder="1" applyAlignment="1">
      <alignment horizontal="center" vertical="center" wrapText="1"/>
    </xf>
    <xf numFmtId="0" fontId="51" fillId="0" borderId="0" xfId="488" applyFont="1" applyAlignment="1">
      <alignment horizontal="center" vertical="center"/>
    </xf>
    <xf numFmtId="31" fontId="0" fillId="0" borderId="0" xfId="488" applyNumberFormat="1" applyFont="1" applyBorder="1" applyAlignment="1">
      <alignment horizontal="right" vertical="center"/>
    </xf>
    <xf numFmtId="0" fontId="0" fillId="0" borderId="0" xfId="488" applyFont="1" applyBorder="1" applyAlignment="1">
      <alignment horizontal="right" vertical="center"/>
    </xf>
    <xf numFmtId="0" fontId="40" fillId="0" borderId="0" xfId="39" applyFont="1" applyFill="1" applyAlignment="1">
      <alignment horizontal="center" vertical="center"/>
    </xf>
    <xf numFmtId="0" fontId="40" fillId="0" borderId="0" xfId="39" applyNumberFormat="1" applyFont="1" applyFill="1" applyAlignment="1">
      <alignment horizontal="center" vertical="center"/>
    </xf>
    <xf numFmtId="0" fontId="14" fillId="0" borderId="5" xfId="39" applyFont="1" applyFill="1" applyBorder="1" applyAlignment="1">
      <alignment horizontal="left" vertical="center"/>
    </xf>
    <xf numFmtId="0" fontId="43" fillId="0" borderId="5" xfId="39" applyFont="1" applyFill="1" applyBorder="1" applyAlignment="1">
      <alignment horizontal="right" vertical="center"/>
    </xf>
    <xf numFmtId="0" fontId="44" fillId="0" borderId="5" xfId="39" applyFont="1" applyFill="1" applyBorder="1" applyAlignment="1">
      <alignment horizontal="right" vertical="center"/>
    </xf>
    <xf numFmtId="0" fontId="7" fillId="0" borderId="3" xfId="39" applyFont="1" applyFill="1" applyBorder="1" applyAlignment="1">
      <alignment horizontal="center" vertical="center" wrapText="1" shrinkToFit="1"/>
    </xf>
    <xf numFmtId="0" fontId="42" fillId="0" borderId="3" xfId="39" applyFont="1" applyFill="1" applyBorder="1" applyAlignment="1">
      <alignment horizontal="center" vertical="center"/>
    </xf>
    <xf numFmtId="0" fontId="7" fillId="0" borderId="3" xfId="39" applyFont="1" applyFill="1" applyBorder="1" applyAlignment="1">
      <alignment horizontal="center" vertical="center" wrapText="1"/>
    </xf>
    <xf numFmtId="0" fontId="7" fillId="0" borderId="3" xfId="39" applyNumberFormat="1" applyFont="1" applyFill="1" applyBorder="1" applyAlignment="1">
      <alignment horizontal="center" vertical="center" wrapText="1"/>
    </xf>
    <xf numFmtId="0" fontId="7" fillId="0" borderId="1" xfId="39" applyFont="1" applyFill="1" applyBorder="1" applyAlignment="1">
      <alignment horizontal="center" vertical="center" wrapText="1"/>
    </xf>
    <xf numFmtId="0" fontId="7" fillId="0" borderId="2" xfId="39" applyFont="1" applyFill="1" applyBorder="1" applyAlignment="1">
      <alignment horizontal="center" vertical="center" wrapText="1"/>
    </xf>
    <xf numFmtId="0" fontId="7" fillId="0" borderId="8" xfId="39" applyFont="1" applyFill="1" applyBorder="1" applyAlignment="1">
      <alignment horizontal="center" vertical="center" wrapText="1"/>
    </xf>
    <xf numFmtId="0" fontId="48" fillId="0" borderId="0"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50" fillId="0" borderId="3" xfId="0" applyFont="1" applyFill="1" applyBorder="1" applyAlignment="1">
      <alignment horizontal="center" vertical="center" wrapText="1"/>
    </xf>
    <xf numFmtId="178" fontId="16" fillId="0" borderId="1" xfId="0" applyNumberFormat="1" applyFont="1" applyFill="1" applyBorder="1" applyAlignment="1">
      <alignment horizontal="center" vertical="center"/>
    </xf>
    <xf numFmtId="178" fontId="16" fillId="0" borderId="2" xfId="0" applyNumberFormat="1" applyFont="1" applyFill="1" applyBorder="1" applyAlignment="1">
      <alignment horizontal="center" vertical="center"/>
    </xf>
    <xf numFmtId="178" fontId="16" fillId="0" borderId="8" xfId="0" applyNumberFormat="1" applyFont="1" applyFill="1" applyBorder="1" applyAlignment="1">
      <alignment horizontal="center" vertical="center"/>
    </xf>
    <xf numFmtId="0" fontId="40" fillId="0" borderId="0" xfId="0" applyFont="1" applyFill="1" applyAlignment="1">
      <alignment horizontal="center" vertical="center"/>
    </xf>
    <xf numFmtId="0" fontId="40" fillId="0" borderId="0" xfId="0" applyNumberFormat="1" applyFont="1" applyFill="1" applyAlignment="1">
      <alignment horizontal="center" vertical="center"/>
    </xf>
    <xf numFmtId="0" fontId="14" fillId="0" borderId="5" xfId="0" applyFont="1" applyFill="1" applyBorder="1" applyAlignment="1">
      <alignment horizontal="left" vertical="center"/>
    </xf>
    <xf numFmtId="0" fontId="43" fillId="0" borderId="5" xfId="0" applyFont="1" applyFill="1" applyBorder="1" applyAlignment="1">
      <alignment horizontal="right" vertical="center"/>
    </xf>
    <xf numFmtId="0" fontId="44" fillId="0" borderId="5" xfId="0"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shrinkToFit="1"/>
    </xf>
    <xf numFmtId="0" fontId="16" fillId="0" borderId="15" xfId="0" applyFont="1" applyFill="1" applyBorder="1" applyAlignment="1">
      <alignment horizontal="left" vertical="center" wrapText="1"/>
    </xf>
    <xf numFmtId="0" fontId="42" fillId="0" borderId="3" xfId="0" applyFont="1" applyFill="1" applyBorder="1" applyAlignment="1">
      <alignment horizontal="center" vertical="center"/>
    </xf>
    <xf numFmtId="0" fontId="0" fillId="0" borderId="1" xfId="0" applyFont="1" applyFill="1" applyBorder="1" applyAlignment="1">
      <alignment horizontal="center" vertical="center" wrapText="1" shrinkToFit="1"/>
    </xf>
    <xf numFmtId="0" fontId="0" fillId="0" borderId="2"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9" fillId="2" borderId="0" xfId="0" applyFont="1" applyFill="1" applyAlignment="1">
      <alignment horizontal="center" vertical="center" shrinkToFit="1"/>
    </xf>
    <xf numFmtId="0" fontId="0" fillId="2" borderId="3" xfId="0" applyFont="1" applyFill="1" applyBorder="1" applyAlignment="1">
      <alignment horizontal="center" vertical="center" shrinkToFit="1"/>
    </xf>
    <xf numFmtId="2" fontId="37" fillId="0" borderId="0" xfId="13" applyNumberFormat="1" applyFont="1" applyFill="1" applyBorder="1" applyAlignment="1">
      <alignment horizontal="center" vertical="center"/>
    </xf>
    <xf numFmtId="2" fontId="23" fillId="0" borderId="6" xfId="13" applyNumberFormat="1" applyFont="1" applyFill="1" applyBorder="1" applyAlignment="1">
      <alignment horizontal="center" vertical="center" wrapText="1"/>
    </xf>
    <xf numFmtId="2" fontId="23" fillId="0" borderId="4" xfId="13" applyNumberFormat="1" applyFont="1" applyFill="1" applyBorder="1" applyAlignment="1">
      <alignment horizontal="center" vertical="center" wrapText="1"/>
    </xf>
    <xf numFmtId="2" fontId="23" fillId="0" borderId="7" xfId="13" applyNumberFormat="1" applyFont="1" applyFill="1" applyBorder="1" applyAlignment="1">
      <alignment horizontal="center" vertical="center" wrapText="1"/>
    </xf>
    <xf numFmtId="0" fontId="38" fillId="0" borderId="0" xfId="13" applyFont="1" applyFill="1" applyBorder="1" applyAlignment="1">
      <alignment horizontal="left" vertical="center"/>
    </xf>
    <xf numFmtId="0" fontId="35" fillId="0" borderId="0" xfId="46" applyFont="1" applyAlignment="1">
      <alignment horizontal="center" vertical="center"/>
    </xf>
    <xf numFmtId="0" fontId="31" fillId="0" borderId="0" xfId="481" applyFont="1" applyFill="1" applyAlignment="1">
      <alignment horizontal="center" vertical="center"/>
    </xf>
    <xf numFmtId="0" fontId="19" fillId="0" borderId="6" xfId="481" applyFont="1" applyFill="1" applyBorder="1" applyAlignment="1">
      <alignment horizontal="center" vertical="center"/>
    </xf>
    <xf numFmtId="0" fontId="19" fillId="0" borderId="4" xfId="481" applyFont="1" applyFill="1" applyBorder="1" applyAlignment="1">
      <alignment horizontal="center" vertical="center"/>
    </xf>
    <xf numFmtId="0" fontId="19" fillId="0" borderId="7" xfId="481" applyFont="1" applyFill="1" applyBorder="1" applyAlignment="1">
      <alignment horizontal="center" vertical="center"/>
    </xf>
    <xf numFmtId="0" fontId="30" fillId="0" borderId="5" xfId="481" applyFont="1" applyFill="1" applyBorder="1" applyAlignment="1">
      <alignment horizontal="right" vertical="center"/>
    </xf>
    <xf numFmtId="0" fontId="29" fillId="0" borderId="0" xfId="49" applyFont="1" applyBorder="1" applyAlignment="1">
      <alignment horizontal="center" vertical="center"/>
    </xf>
    <xf numFmtId="0" fontId="30" fillId="0" borderId="5" xfId="482" applyFont="1" applyFill="1" applyBorder="1" applyAlignment="1">
      <alignment horizontal="left" vertical="center"/>
    </xf>
    <xf numFmtId="0" fontId="24" fillId="0" borderId="0" xfId="486" applyNumberFormat="1" applyFont="1" applyFill="1" applyBorder="1" applyAlignment="1" applyProtection="1">
      <alignment horizontal="center" vertical="center"/>
    </xf>
    <xf numFmtId="0" fontId="25" fillId="0" borderId="0" xfId="486" applyNumberFormat="1" applyFont="1" applyFill="1" applyBorder="1" applyAlignment="1" applyProtection="1"/>
    <xf numFmtId="0" fontId="22" fillId="0" borderId="0" xfId="484" applyFont="1" applyAlignment="1">
      <alignment horizontal="center" vertical="center"/>
    </xf>
    <xf numFmtId="0" fontId="23" fillId="0" borderId="6" xfId="484" applyFont="1" applyBorder="1" applyAlignment="1">
      <alignment horizontal="center" vertical="center"/>
    </xf>
    <xf numFmtId="0" fontId="23" fillId="0" borderId="4" xfId="484" applyFont="1" applyBorder="1" applyAlignment="1">
      <alignment horizontal="center" vertical="center"/>
    </xf>
    <xf numFmtId="0" fontId="23" fillId="0" borderId="1" xfId="484" applyFont="1" applyBorder="1" applyAlignment="1">
      <alignment horizontal="center" vertical="center"/>
    </xf>
    <xf numFmtId="0" fontId="23" fillId="0" borderId="8" xfId="484" applyFont="1" applyBorder="1" applyAlignment="1">
      <alignment horizontal="center" vertical="center"/>
    </xf>
    <xf numFmtId="0" fontId="23" fillId="0" borderId="7" xfId="484" applyFont="1" applyBorder="1" applyAlignment="1">
      <alignment horizontal="center" vertical="center"/>
    </xf>
    <xf numFmtId="0" fontId="19" fillId="0" borderId="0" xfId="225" applyFont="1" applyFill="1" applyBorder="1" applyAlignment="1">
      <alignment horizontal="center" vertical="center"/>
    </xf>
    <xf numFmtId="0" fontId="19" fillId="0" borderId="0" xfId="483" applyFont="1" applyFill="1" applyBorder="1" applyAlignment="1">
      <alignment horizontal="left" vertical="center"/>
    </xf>
    <xf numFmtId="179" fontId="15" fillId="0" borderId="0" xfId="53" applyNumberFormat="1" applyFont="1" applyFill="1" applyAlignment="1">
      <alignment horizontal="center" vertical="center" shrinkToFit="1"/>
    </xf>
    <xf numFmtId="179" fontId="16" fillId="0" borderId="5" xfId="53" applyNumberFormat="1" applyFont="1" applyFill="1" applyBorder="1" applyAlignment="1">
      <alignment horizontal="left" vertical="center" shrinkToFit="1"/>
    </xf>
    <xf numFmtId="179" fontId="12" fillId="0" borderId="3" xfId="53" applyNumberFormat="1" applyFont="1" applyFill="1" applyBorder="1" applyAlignment="1">
      <alignment horizontal="center" vertical="center" shrinkToFit="1"/>
    </xf>
    <xf numFmtId="0" fontId="17" fillId="0" borderId="3" xfId="53" applyFont="1" applyFill="1" applyBorder="1" applyAlignment="1">
      <alignment horizontal="center" vertical="center"/>
    </xf>
    <xf numFmtId="0" fontId="39" fillId="0" borderId="0" xfId="0" applyFont="1" applyAlignment="1">
      <alignment horizontal="center" vertical="center"/>
    </xf>
    <xf numFmtId="0" fontId="2" fillId="0" borderId="0" xfId="0" applyFont="1" applyFill="1" applyBorder="1" applyAlignment="1">
      <alignment horizontal="center"/>
    </xf>
    <xf numFmtId="3" fontId="7" fillId="2" borderId="18" xfId="0" applyNumberFormat="1" applyFont="1" applyFill="1" applyBorder="1" applyAlignment="1">
      <alignment horizontal="center" vertical="center"/>
    </xf>
  </cellXfs>
  <cellStyles count="490">
    <cellStyle name="Normal" xfId="42"/>
    <cellStyle name="常规" xfId="0" builtinId="0"/>
    <cellStyle name="常规 10" xfId="41"/>
    <cellStyle name="常规 11" xfId="45"/>
    <cellStyle name="常规 11 2" xfId="47"/>
    <cellStyle name="常规 11 3" xfId="49"/>
    <cellStyle name="常规 12" xfId="39"/>
    <cellStyle name="常规 12 2" xfId="53"/>
    <cellStyle name="常规 13" xfId="46"/>
    <cellStyle name="常规 13 2" xfId="8"/>
    <cellStyle name="常规 13 2 10" xfId="54"/>
    <cellStyle name="常规 13 2 11" xfId="18"/>
    <cellStyle name="常规 13 2 2" xfId="40"/>
    <cellStyle name="常规 13 2 2 2" xfId="32"/>
    <cellStyle name="常规 13 2 2 2 2" xfId="6"/>
    <cellStyle name="常规 13 2 2 2 2 2" xfId="58"/>
    <cellStyle name="常规 13 2 2 2 2 2 2" xfId="31"/>
    <cellStyle name="常规 13 2 2 2 2 2 2 2" xfId="60"/>
    <cellStyle name="常规 13 2 2 2 2 2 2 2 2" xfId="61"/>
    <cellStyle name="常规 13 2 2 2 2 2 2 2_2018年各单位业务费和专项经费表" xfId="9"/>
    <cellStyle name="常规 13 2 2 2 2 2 3" xfId="34"/>
    <cellStyle name="常规 13 2 2 2 2 2 3 2" xfId="62"/>
    <cellStyle name="常规 13 2 2 2 2 2 3_2018年各单位业务费和专项经费表" xfId="64"/>
    <cellStyle name="常规 13 2 2 2 2 3" xfId="65"/>
    <cellStyle name="常规 13 2 2 2 2 3 2" xfId="67"/>
    <cellStyle name="常规 13 2 2 2 2 3 2 2" xfId="70"/>
    <cellStyle name="常规 13 2 2 2 2 3 2 2 2" xfId="72"/>
    <cellStyle name="常规 13 2 2 2 2 3 2 2_2018年各单位业务费和专项经费表" xfId="75"/>
    <cellStyle name="常规 13 2 2 2 2 3 3" xfId="77"/>
    <cellStyle name="常规 13 2 2 2 2 3 3 2" xfId="79"/>
    <cellStyle name="常规 13 2 2 2 2 3 3_2018年各单位业务费和专项经费表" xfId="81"/>
    <cellStyle name="常规 13 2 2 2 2 4" xfId="84"/>
    <cellStyle name="常规 13 2 2 2 2 4 2" xfId="86"/>
    <cellStyle name="常规 13 2 2 2 2 4 2 2" xfId="88"/>
    <cellStyle name="常规 13 2 2 2 2 4 2_2018年各单位业务费和专项经费表" xfId="56"/>
    <cellStyle name="常规 13 2 2 2 2 4 3" xfId="90"/>
    <cellStyle name="常规 13 2 2 2 2 4_2018年各单位业务费和专项经费表" xfId="92"/>
    <cellStyle name="常规 13 2 2 2 2 5" xfId="94"/>
    <cellStyle name="常规 13 2 2 2 2 5 2" xfId="97"/>
    <cellStyle name="常规 13 2 2 2 2 5 2 2" xfId="100"/>
    <cellStyle name="常规 13 2 2 2 2 5 2_2018年各单位业务费和专项经费表" xfId="102"/>
    <cellStyle name="常规 13 2 2 2 2 6" xfId="104"/>
    <cellStyle name="常规 13 2 2 2 2 6 2" xfId="106"/>
    <cellStyle name="常规 13 2 2 2 2 6_2018年各单位业务费和专项经费表" xfId="108"/>
    <cellStyle name="常规 13 2 2 2 2_2018年各单位业务费和专项经费表" xfId="110"/>
    <cellStyle name="常规 13 2 2 2 3" xfId="112"/>
    <cellStyle name="常规 13 2 2 2 3 2" xfId="113"/>
    <cellStyle name="常规 13 2 2 2 3 2 2" xfId="114"/>
    <cellStyle name="常规 13 2 2 2 3 2 2 2" xfId="115"/>
    <cellStyle name="常规 13 2 2 2 3 2 2 2 2" xfId="43"/>
    <cellStyle name="常规 13 2 2 2 3 2 2 2_2018年各单位业务费和专项经费表" xfId="117"/>
    <cellStyle name="常规 13 2 2 2 3 2 3" xfId="119"/>
    <cellStyle name="常规 13 2 2 2 3 2 3 2" xfId="120"/>
    <cellStyle name="常规 13 2 2 2 3 2 3_2018年各单位业务费和专项经费表" xfId="121"/>
    <cellStyle name="常规 13 2 2 2 3 3" xfId="123"/>
    <cellStyle name="常规 13 2 2 2 3 3 2" xfId="124"/>
    <cellStyle name="常规 13 2 2 2 3 3 2 2" xfId="125"/>
    <cellStyle name="常规 13 2 2 2 3 3 2_2018年各单位业务费和专项经费表" xfId="126"/>
    <cellStyle name="常规 13 2 2 2 3 3 3" xfId="16"/>
    <cellStyle name="常规 13 2 2 2 3 3_2018年各单位业务费和专项经费表" xfId="1"/>
    <cellStyle name="常规 13 2 2 2 3 4" xfId="127"/>
    <cellStyle name="常规 13 2 2 2 3 4 2" xfId="128"/>
    <cellStyle name="常规 13 2 2 2 3 4 2 2" xfId="129"/>
    <cellStyle name="常规 13 2 2 2 3 4 2_2018年各单位业务费和专项经费表" xfId="15"/>
    <cellStyle name="常规 13 2 2 2 3 5" xfId="130"/>
    <cellStyle name="常规 13 2 2 2 3 5 2" xfId="133"/>
    <cellStyle name="常规 13 2 2 2 3 5_2018年各单位业务费和专项经费表" xfId="135"/>
    <cellStyle name="常规 13 2 2 2 3_2018年各单位业务费和专项经费表" xfId="139"/>
    <cellStyle name="常规 13 2 2 3" xfId="35"/>
    <cellStyle name="常规 13 2 2 3 2" xfId="141"/>
    <cellStyle name="常规 13 2 2 3 2 2" xfId="144"/>
    <cellStyle name="常规 13 2 2 3 2 2 2" xfId="145"/>
    <cellStyle name="常规 13 2 2 3 2 2 2 2" xfId="147"/>
    <cellStyle name="常规 13 2 2 3 2 2 2_2018年各单位业务费和专项经费表" xfId="51"/>
    <cellStyle name="常规 13 2 2 3 2 3" xfId="149"/>
    <cellStyle name="常规 13 2 2 3 2 3 2" xfId="151"/>
    <cellStyle name="常规 13 2 2 3 2 3_2018年各单位业务费和专项经费表" xfId="153"/>
    <cellStyle name="常规 13 2 2 3 3" xfId="155"/>
    <cellStyle name="常规 13 2 2 3 3 2" xfId="11"/>
    <cellStyle name="常规 13 2 2 3 3 2 2" xfId="158"/>
    <cellStyle name="常规 13 2 2 3 3 2_2018年各单位业务费和专项经费表" xfId="159"/>
    <cellStyle name="常规 13 2 2 3 3 3" xfId="160"/>
    <cellStyle name="常规 13 2 2 3 3_2018年各单位业务费和专项经费表" xfId="162"/>
    <cellStyle name="常规 13 2 2 3 4" xfId="164"/>
    <cellStyle name="常规 13 2 2 3 4 2" xfId="165"/>
    <cellStyle name="常规 13 2 2 3 4 2 2" xfId="166"/>
    <cellStyle name="常规 13 2 2 3 4 2_2018年各单位业务费和专项经费表" xfId="167"/>
    <cellStyle name="常规 13 2 2 3 5" xfId="168"/>
    <cellStyle name="常规 13 2 2 3 5 2" xfId="30"/>
    <cellStyle name="常规 13 2 2 3 5_2018年各单位业务费和专项经费表" xfId="170"/>
    <cellStyle name="常规 13 2 2 3_2018年各单位业务费和专项经费表" xfId="171"/>
    <cellStyle name="常规 13 2 2 4" xfId="174"/>
    <cellStyle name="常规 13 2 2 4 2" xfId="175"/>
    <cellStyle name="常规 13 2 2 4 2 2" xfId="176"/>
    <cellStyle name="常规 13 2 2 4 2 2 2" xfId="177"/>
    <cellStyle name="常规 13 2 2 4 2 2 2 2" xfId="2"/>
    <cellStyle name="常规 13 2 2 4 2 2 2 2 2" xfId="179"/>
    <cellStyle name="常规 13 2 2 4 2 2 2 2_2018年各单位业务费和专项经费表" xfId="180"/>
    <cellStyle name="常规 13 2 2 4 2 2 3" xfId="181"/>
    <cellStyle name="常规 13 2 2 4 2 2 3 2" xfId="183"/>
    <cellStyle name="常规 13 2 2 4 2 2 3_2018年各单位业务费和专项经费表" xfId="22"/>
    <cellStyle name="常规 13 2 2 4 2 3" xfId="185"/>
    <cellStyle name="常规 13 2 2 4 2 3 2" xfId="186"/>
    <cellStyle name="常规 13 2 2 4 2 3 2 2" xfId="189"/>
    <cellStyle name="常规 13 2 2 4 2 3 2_2018年各单位业务费和专项经费表" xfId="190"/>
    <cellStyle name="常规 13 2 2 4 2 3 3" xfId="192"/>
    <cellStyle name="常规 13 2 2 4 2 3_2018年各单位业务费和专项经费表" xfId="194"/>
    <cellStyle name="常规 13 2 2 4 2 4" xfId="195"/>
    <cellStyle name="常规 13 2 2 4 2 4 2" xfId="196"/>
    <cellStyle name="常规 13 2 2 4 2 4 2 2" xfId="197"/>
    <cellStyle name="常规 13 2 2 4 2 4 2_2018年各单位业务费和专项经费表" xfId="200"/>
    <cellStyle name="常规 13 2 2 4 2 5" xfId="202"/>
    <cellStyle name="常规 13 2 2 4 2 5 2" xfId="204"/>
    <cellStyle name="常规 13 2 2 4 2 5_2018年各单位业务费和专项经费表" xfId="206"/>
    <cellStyle name="常规 13 2 2 4 2_2018年各单位业务费和专项经费表" xfId="208"/>
    <cellStyle name="常规 13 2 2 5" xfId="184"/>
    <cellStyle name="常规 13 2 2 5 2" xfId="210"/>
    <cellStyle name="常规 13 2 2 5 2 2" xfId="211"/>
    <cellStyle name="常规 13 2 2 5 2 2 2" xfId="212"/>
    <cellStyle name="常规 13 2 2 5 2 2_2018年各单位业务费和专项经费表" xfId="50"/>
    <cellStyle name="常规 13 2 2 5 3" xfId="213"/>
    <cellStyle name="常规 13 2 2 5 3 2" xfId="214"/>
    <cellStyle name="常规 13 2 2 5 3_2018年各单位业务费和专项经费表" xfId="215"/>
    <cellStyle name="常规 13 2 2 6" xfId="217"/>
    <cellStyle name="常规 13 2 2 6 2" xfId="218"/>
    <cellStyle name="常规 13 2 2 6 2 2" xfId="220"/>
    <cellStyle name="常规 13 2 2 6 2_2018年各单位业务费和专项经费表" xfId="223"/>
    <cellStyle name="常规 13 2 2 6 3" xfId="227"/>
    <cellStyle name="常规 13 2 2 6_2018年各单位业务费和专项经费表" xfId="157"/>
    <cellStyle name="常规 13 2 2 7" xfId="228"/>
    <cellStyle name="常规 13 2 2 7 2" xfId="229"/>
    <cellStyle name="常规 13 2 2 7_2018年各单位业务费和专项经费表" xfId="231"/>
    <cellStyle name="常规 13 2 2_2018年各单位业务费和专项经费表" xfId="232"/>
    <cellStyle name="常规 13 2 3" xfId="235"/>
    <cellStyle name="常规 13 2 3 2" xfId="17"/>
    <cellStyle name="常规 13 2 3 2 2" xfId="236"/>
    <cellStyle name="常规 13 2 3 2 2 2" xfId="14"/>
    <cellStyle name="常规 13 2 3 2 2 2 2" xfId="95"/>
    <cellStyle name="常规 13 2 3 2 2 2 2 2" xfId="98"/>
    <cellStyle name="常规 13 2 3 2 2 2 2_2018年各单位业务费和专项经费表" xfId="44"/>
    <cellStyle name="常规 13 2 3 2 2 3" xfId="237"/>
    <cellStyle name="常规 13 2 3 2 2 3 2" xfId="131"/>
    <cellStyle name="常规 13 2 3 2 2 3_2018年各单位业务费和专项经费表" xfId="239"/>
    <cellStyle name="常规 13 2 3 2 3" xfId="241"/>
    <cellStyle name="常规 13 2 3 2 3 2" xfId="242"/>
    <cellStyle name="常规 13 2 3 2 3 2 2" xfId="243"/>
    <cellStyle name="常规 13 2 3 2 3 2 2 2" xfId="233"/>
    <cellStyle name="常规 13 2 3 2 3 2 2_2018年各单位业务费和专项经费表" xfId="244"/>
    <cellStyle name="常规 13 2 3 2 3 3" xfId="245"/>
    <cellStyle name="常规 13 2 3 2 3 3 2" xfId="247"/>
    <cellStyle name="常规 13 2 3 2 3 3_2018年各单位业务费和专项经费表" xfId="249"/>
    <cellStyle name="常规 13 2 3 2 4" xfId="252"/>
    <cellStyle name="常规 13 2 3 2 4 2" xfId="254"/>
    <cellStyle name="常规 13 2 3 2 4 2 2" xfId="203"/>
    <cellStyle name="常规 13 2 3 2 4 2_2018年各单位业务费和专项经费表" xfId="257"/>
    <cellStyle name="常规 13 2 3 2 4 3" xfId="258"/>
    <cellStyle name="常规 13 2 3 2 4_2018年各单位业务费和专项经费表" xfId="38"/>
    <cellStyle name="常规 13 2 3 2 5" xfId="261"/>
    <cellStyle name="常规 13 2 3 2 5 2" xfId="263"/>
    <cellStyle name="常规 13 2 3 2 5 2 2" xfId="264"/>
    <cellStyle name="常规 13 2 3 2 5 2_2018年各单位业务费和专项经费表" xfId="240"/>
    <cellStyle name="常规 13 2 3 2 6" xfId="137"/>
    <cellStyle name="常规 13 2 3 2 6 2" xfId="265"/>
    <cellStyle name="常规 13 2 3 2 6_2018年各单位业务费和专项经费表" xfId="267"/>
    <cellStyle name="常规 13 2 3 2_2018年各单位业务费和专项经费表" xfId="268"/>
    <cellStyle name="常规 13 2 3 3" xfId="269"/>
    <cellStyle name="常规 13 2 3 3 2" xfId="272"/>
    <cellStyle name="常规 13 2 3 3 2 2" xfId="273"/>
    <cellStyle name="常规 13 2 3 3 2 2 2" xfId="275"/>
    <cellStyle name="常规 13 2 3 3 2 2 2 2" xfId="193"/>
    <cellStyle name="常规 13 2 3 3 2 2 2_2018年各单位业务费和专项经费表" xfId="276"/>
    <cellStyle name="常规 13 2 3 3 2 3" xfId="277"/>
    <cellStyle name="常规 13 2 3 3 2 3 2" xfId="279"/>
    <cellStyle name="常规 13 2 3 3 2 3_2018年各单位业务费和专项经费表" xfId="281"/>
    <cellStyle name="常规 13 2 3 3 3" xfId="12"/>
    <cellStyle name="常规 13 2 3 3 3 2" xfId="284"/>
    <cellStyle name="常规 13 2 3 3 3 2 2" xfId="285"/>
    <cellStyle name="常规 13 2 3 3 3 2_2018年各单位业务费和专项经费表" xfId="286"/>
    <cellStyle name="常规 13 2 3 3 3 3" xfId="287"/>
    <cellStyle name="常规 13 2 3 3 3_2018年各单位业务费和专项经费表" xfId="290"/>
    <cellStyle name="常规 13 2 3 3 4" xfId="292"/>
    <cellStyle name="常规 13 2 3 3 4 2" xfId="294"/>
    <cellStyle name="常规 13 2 3 3 4 2 2" xfId="226"/>
    <cellStyle name="常规 13 2 3 3 4 2_2018年各单位业务费和专项经费表" xfId="295"/>
    <cellStyle name="常规 13 2 3 3 5" xfId="299"/>
    <cellStyle name="常规 13 2 3 3 5 2" xfId="301"/>
    <cellStyle name="常规 13 2 3 3 5_2018年各单位业务费和专项经费表" xfId="303"/>
    <cellStyle name="常规 13 2 3 3_2018年各单位业务费和专项经费表" xfId="304"/>
    <cellStyle name="常规 13 2 4" xfId="305"/>
    <cellStyle name="常规 13 2 4 2" xfId="307"/>
    <cellStyle name="常规 13 2 4 2 2" xfId="308"/>
    <cellStyle name="常规 13 2 4 2 2 2" xfId="309"/>
    <cellStyle name="常规 13 2 4 2 2 2 2" xfId="312"/>
    <cellStyle name="常规 13 2 4 2 2 2_2018年各单位业务费和专项经费表" xfId="314"/>
    <cellStyle name="常规 13 2 4 2 3" xfId="315"/>
    <cellStyle name="常规 13 2 4 2 3 2" xfId="316"/>
    <cellStyle name="常规 13 2 4 2 3_2018年各单位业务费和专项经费表" xfId="317"/>
    <cellStyle name="常规 13 2 4 3" xfId="74"/>
    <cellStyle name="常规 13 2 4 3 2" xfId="318"/>
    <cellStyle name="常规 13 2 4 3 2 2" xfId="319"/>
    <cellStyle name="常规 13 2 4 3 2_2018年各单位业务费和专项经费表" xfId="320"/>
    <cellStyle name="常规 13 2 4 3 3" xfId="321"/>
    <cellStyle name="常规 13 2 4 3_2018年各单位业务费和专项经费表" xfId="322"/>
    <cellStyle name="常规 13 2 4 4" xfId="325"/>
    <cellStyle name="常规 13 2 4 4 2" xfId="326"/>
    <cellStyle name="常规 13 2 4 4 2 2" xfId="25"/>
    <cellStyle name="常规 13 2 4 4 2_2018年各单位业务费和专项经费表" xfId="327"/>
    <cellStyle name="常规 13 2 4 5" xfId="328"/>
    <cellStyle name="常规 13 2 4 5 2" xfId="234"/>
    <cellStyle name="常规 13 2 4 5_2018年各单位业务费和专项经费表" xfId="329"/>
    <cellStyle name="常规 13 2 4_2018年各单位业务费和专项经费表" xfId="330"/>
    <cellStyle name="常规 13 2 5" xfId="332"/>
    <cellStyle name="常规 13 2 5 2" xfId="333"/>
    <cellStyle name="常规 13 2 5 2 2" xfId="335"/>
    <cellStyle name="常规 13 2 5 2 2 2" xfId="300"/>
    <cellStyle name="常规 13 2 5 2 2 2 2" xfId="302"/>
    <cellStyle name="常规 13 2 5 2 2 2 2 2" xfId="336"/>
    <cellStyle name="常规 13 2 5 2 2 2 2_2018年各单位业务费和专项经费表" xfId="337"/>
    <cellStyle name="常规 13 2 5 2 2 3" xfId="340"/>
    <cellStyle name="常规 13 2 5 2 2 3 2" xfId="341"/>
    <cellStyle name="常规 13 2 5 2 2 3_2018年各单位业务费和专项经费表" xfId="343"/>
    <cellStyle name="常规 13 2 5 2 3" xfId="344"/>
    <cellStyle name="常规 13 2 5 2 3 2" xfId="163"/>
    <cellStyle name="常规 13 2 5 2 3 2 2" xfId="346"/>
    <cellStyle name="常规 13 2 5 2 3 2_2018年各单位业务费和专项经费表" xfId="10"/>
    <cellStyle name="常规 13 2 5 2 3 3" xfId="347"/>
    <cellStyle name="常规 13 2 5 2 3_2018年各单位业务费和专项经费表" xfId="348"/>
    <cellStyle name="常规 13 2 5 2 4" xfId="350"/>
    <cellStyle name="常规 13 2 5 2 4 2" xfId="36"/>
    <cellStyle name="常规 13 2 5 2 4 2 2" xfId="142"/>
    <cellStyle name="常规 13 2 5 2 4 2_2018年各单位业务费和专项经费表" xfId="172"/>
    <cellStyle name="常规 13 2 5 2 5" xfId="310"/>
    <cellStyle name="常规 13 2 5 2 5 2" xfId="270"/>
    <cellStyle name="常规 13 2 5 2 5_2018年各单位业务费和专项经费表" xfId="352"/>
    <cellStyle name="常规 13 2 5 2_2018年各单位业务费和专项经费表" xfId="355"/>
    <cellStyle name="常规 13 2 6" xfId="357"/>
    <cellStyle name="常规 13 2 6 2" xfId="358"/>
    <cellStyle name="常规 13 2 6 2 2" xfId="359"/>
    <cellStyle name="常规 13 2 6 2 2 2" xfId="360"/>
    <cellStyle name="常规 13 2 6 2 2_2018年各单位业务费和专项经费表" xfId="191"/>
    <cellStyle name="常规 13 2 6 3" xfId="362"/>
    <cellStyle name="常规 13 2 6 3 2" xfId="364"/>
    <cellStyle name="常规 13 2 6 3_2018年各单位业务费和专项经费表" xfId="366"/>
    <cellStyle name="常规 13 2 7" xfId="368"/>
    <cellStyle name="常规 13 2 7 2" xfId="338"/>
    <cellStyle name="常规 13 2 7 2 2" xfId="369"/>
    <cellStyle name="常规 13 2 7 2_2018年各单位业务费和专项经费表" xfId="370"/>
    <cellStyle name="常规 13 2 7 3" xfId="372"/>
    <cellStyle name="常规 13 2 7_2018年各单位业务费和专项经费表" xfId="374"/>
    <cellStyle name="常规 13 2 8" xfId="375"/>
    <cellStyle name="常规 13 2 8 2" xfId="345"/>
    <cellStyle name="常规 13 2 8_2018年各单位业务费和专项经费表" xfId="376"/>
    <cellStyle name="常规 13 2 9" xfId="118"/>
    <cellStyle name="常规 13 2_2018年各单位业务费和专项经费表" xfId="378"/>
    <cellStyle name="常规 14" xfId="188"/>
    <cellStyle name="常规 15" xfId="83"/>
    <cellStyle name="常规 16" xfId="379"/>
    <cellStyle name="常规 17" xfId="380"/>
    <cellStyle name="常规 18" xfId="382"/>
    <cellStyle name="常规 2" xfId="122"/>
    <cellStyle name="常规 2 2" xfId="383"/>
    <cellStyle name="常规 2 2 2" xfId="384"/>
    <cellStyle name="常规 2 2 2 2" xfId="385"/>
    <cellStyle name="常规 2 2 2 2 2" xfId="387"/>
    <cellStyle name="常规 2 2 2 2 2 2" xfId="373"/>
    <cellStyle name="常规 2 2 2 2 2 2 2" xfId="389"/>
    <cellStyle name="常规 2 2 2 2 2 2 2 2" xfId="390"/>
    <cellStyle name="常规 2 2 2 2 2 2 2_2018年各单位业务费和专项经费表" xfId="20"/>
    <cellStyle name="常规 2 2 2 2 2 3" xfId="21"/>
    <cellStyle name="常规 2 2 2 2 2 3 2" xfId="26"/>
    <cellStyle name="常规 2 2 2 2 2 3_2018年各单位业务费和专项经费表" xfId="391"/>
    <cellStyle name="常规 2 2 2 2 3" xfId="207"/>
    <cellStyle name="常规 2 2 2 2 3 2" xfId="351"/>
    <cellStyle name="常规 2 2 2 2 3 2 2" xfId="37"/>
    <cellStyle name="常规 2 2 2 2 3 2 2 2" xfId="143"/>
    <cellStyle name="常规 2 2 2 2 3 2 2_2018年各单位业务费和专项经费表" xfId="173"/>
    <cellStyle name="常规 2 2 2 2 3 3" xfId="311"/>
    <cellStyle name="常规 2 2 2 2 3 3 2" xfId="271"/>
    <cellStyle name="常规 2 2 2 2 3 3_2018年各单位业务费和专项经费表" xfId="353"/>
    <cellStyle name="常规 2 2 2 2 4" xfId="392"/>
    <cellStyle name="常规 2 2 2 2 4 2" xfId="393"/>
    <cellStyle name="常规 2 2 2 2 4 2 2" xfId="356"/>
    <cellStyle name="常规 2 2 2 2 4 2_2018年各单位业务费和专项经费表" xfId="394"/>
    <cellStyle name="常规 2 2 2 2 4 3" xfId="289"/>
    <cellStyle name="常规 2 2 2 2 4_2018年各单位业务费和专项经费表" xfId="395"/>
    <cellStyle name="常规 2 2 2 2 5" xfId="396"/>
    <cellStyle name="常规 2 2 2 2 5 2" xfId="397"/>
    <cellStyle name="常规 2 2 2 2 5 2 2" xfId="398"/>
    <cellStyle name="常规 2 2 2 2 5 2_2018年各单位业务费和专项经费表" xfId="400"/>
    <cellStyle name="常规 2 2 2 2 6" xfId="401"/>
    <cellStyle name="常规 2 2 2 2 6 2" xfId="402"/>
    <cellStyle name="常规 2 2 2 2 6_2018年各单位业务费和专项经费表" xfId="403"/>
    <cellStyle name="常规 2 2 2 2_2018年各单位业务费和专项经费表" xfId="404"/>
    <cellStyle name="常规 2 2 2 3" xfId="406"/>
    <cellStyle name="常规 2 2 2 3 2" xfId="66"/>
    <cellStyle name="常规 2 2 2 3 2 2" xfId="68"/>
    <cellStyle name="常规 2 2 2 3 2 2 2" xfId="71"/>
    <cellStyle name="常规 2 2 2 3 2 2 2 2" xfId="73"/>
    <cellStyle name="常规 2 2 2 3 2 2 2_2018年各单位业务费和专项经费表" xfId="76"/>
    <cellStyle name="常规 2 2 2 3 2 3" xfId="78"/>
    <cellStyle name="常规 2 2 2 3 2 3 2" xfId="80"/>
    <cellStyle name="常规 2 2 2 3 2 3_2018年各单位业务费和专项经费表" xfId="82"/>
    <cellStyle name="常规 2 2 2 3 3" xfId="85"/>
    <cellStyle name="常规 2 2 2 3 3 2" xfId="87"/>
    <cellStyle name="常规 2 2 2 3 3 2 2" xfId="89"/>
    <cellStyle name="常规 2 2 2 3 3 2_2018年各单位业务费和专项经费表" xfId="57"/>
    <cellStyle name="常规 2 2 2 3 3 3" xfId="91"/>
    <cellStyle name="常规 2 2 2 3 3_2018年各单位业务费和专项经费表" xfId="93"/>
    <cellStyle name="常规 2 2 2 3 4" xfId="96"/>
    <cellStyle name="常规 2 2 2 3 4 2" xfId="99"/>
    <cellStyle name="常规 2 2 2 3 4 2 2" xfId="101"/>
    <cellStyle name="常规 2 2 2 3 4 2_2018年各单位业务费和专项经费表" xfId="103"/>
    <cellStyle name="常规 2 2 2 3 5" xfId="105"/>
    <cellStyle name="常规 2 2 2 3 5 2" xfId="107"/>
    <cellStyle name="常规 2 2 2 3 5_2018年各单位业务费和专项经费表" xfId="109"/>
    <cellStyle name="常规 2 2 2 3_2018年各单位业务费和专项经费表" xfId="408"/>
    <cellStyle name="常规 2 2 3" xfId="409"/>
    <cellStyle name="常规 2 2 3 2" xfId="255"/>
    <cellStyle name="常规 2 2 3 2 2" xfId="411"/>
    <cellStyle name="常规 2 2 3 2 2 2" xfId="412"/>
    <cellStyle name="常规 2 2 3 2 2 2 2" xfId="33"/>
    <cellStyle name="常规 2 2 3 2 2 2_2018年各单位业务费和专项经费表" xfId="140"/>
    <cellStyle name="常规 2 2 3 2 3" xfId="413"/>
    <cellStyle name="常规 2 2 3 2 3 2" xfId="414"/>
    <cellStyle name="常规 2 2 3 2 3_2018年各单位业务费和专项经费表" xfId="415"/>
    <cellStyle name="常规 2 2 3 3" xfId="416"/>
    <cellStyle name="常规 2 2 3 3 2" xfId="150"/>
    <cellStyle name="常规 2 2 3 3 2 2" xfId="152"/>
    <cellStyle name="常规 2 2 3 3 2_2018年各单位业务费和专项经费表" xfId="154"/>
    <cellStyle name="常规 2 2 3 3 3" xfId="323"/>
    <cellStyle name="常规 2 2 3 3_2018年各单位业务费和专项经费表" xfId="339"/>
    <cellStyle name="常规 2 2 3 4" xfId="417"/>
    <cellStyle name="常规 2 2 3 4 2" xfId="161"/>
    <cellStyle name="常规 2 2 3 4 2 2" xfId="410"/>
    <cellStyle name="常规 2 2 3 4 2_2018年各单位业务费和专项经费表" xfId="418"/>
    <cellStyle name="常规 2 2 3 5" xfId="419"/>
    <cellStyle name="常规 2 2 3 5 2" xfId="420"/>
    <cellStyle name="常规 2 2 3 5_2018年各单位业务费和专项经费表" xfId="7"/>
    <cellStyle name="常规 2 2 3_2018年各单位业务费和专项经费表" xfId="421"/>
    <cellStyle name="常规 2 2 4" xfId="4"/>
    <cellStyle name="常规 2 2 4 2" xfId="422"/>
    <cellStyle name="常规 2 2 4 2 2" xfId="423"/>
    <cellStyle name="常规 2 2 4 2 2 2" xfId="424"/>
    <cellStyle name="常规 2 2 4 2 2 2 2" xfId="425"/>
    <cellStyle name="常规 2 2 4 2 2 2 2 2" xfId="24"/>
    <cellStyle name="常规 2 2 4 2 2 2 2_2018年各单位业务费和专项经费表" xfId="28"/>
    <cellStyle name="常规 2 2 4 2 2 3" xfId="426"/>
    <cellStyle name="常规 2 2 4 2 2 3 2" xfId="407"/>
    <cellStyle name="常规 2 2 4 2 2 3_2018年各单位业务费和专项经费表" xfId="29"/>
    <cellStyle name="常规 2 2 4 2 3" xfId="354"/>
    <cellStyle name="常规 2 2 4 2 3 2" xfId="427"/>
    <cellStyle name="常规 2 2 4 2 3 2 2" xfId="282"/>
    <cellStyle name="常规 2 2 4 2 3 2_2018年各单位业务费和专项经费表" xfId="428"/>
    <cellStyle name="常规 2 2 4 2 3 3" xfId="429"/>
    <cellStyle name="常规 2 2 4 2 3_2018年各单位业务费和专项经费表" xfId="430"/>
    <cellStyle name="常规 2 2 4 2 4" xfId="431"/>
    <cellStyle name="常规 2 2 4 2 4 2" xfId="313"/>
    <cellStyle name="常规 2 2 4 2 4 2 2" xfId="324"/>
    <cellStyle name="常规 2 2 4 2 4 2_2018年各单位业务费和专项经费表" xfId="169"/>
    <cellStyle name="常规 2 2 4 2 5" xfId="433"/>
    <cellStyle name="常规 2 2 4 2 5 2" xfId="434"/>
    <cellStyle name="常规 2 2 4 2 5_2018年各单位业务费和专项经费表" xfId="435"/>
    <cellStyle name="常规 2 2 4 2_2018年各单位业务费和专项经费表" xfId="59"/>
    <cellStyle name="常规 2 2 5" xfId="436"/>
    <cellStyle name="常规 2 2 5 2" xfId="251"/>
    <cellStyle name="常规 2 2 5 2 2" xfId="253"/>
    <cellStyle name="常规 2 2 5 2 2 2" xfId="201"/>
    <cellStyle name="常规 2 2 5 2 2_2018年各单位业务费和专项经费表" xfId="256"/>
    <cellStyle name="常规 2 2 5 3" xfId="260"/>
    <cellStyle name="常规 2 2 5 3 2" xfId="262"/>
    <cellStyle name="常规 2 2 5 3_2018年各单位业务费和专项经费表" xfId="306"/>
    <cellStyle name="常规 2 2 6" xfId="437"/>
    <cellStyle name="常规 2 2 6 2" xfId="291"/>
    <cellStyle name="常规 2 2 6 2 2" xfId="293"/>
    <cellStyle name="常规 2 2 6 2_2018年各单位业务费和专项经费表" xfId="438"/>
    <cellStyle name="常规 2 2 6 3" xfId="298"/>
    <cellStyle name="常规 2 2 6_2018年各单位业务费和专项经费表" xfId="221"/>
    <cellStyle name="常规 2 2 7" xfId="439"/>
    <cellStyle name="常规 2 2 7 2" xfId="440"/>
    <cellStyle name="常规 2 2 7_2018年各单位业务费和专项经费表" xfId="441"/>
    <cellStyle name="常规 2 2_2018年各单位业务费和专项经费表" xfId="342"/>
    <cellStyle name="常规 2 3" xfId="442"/>
    <cellStyle name="常规 2 3 2" xfId="443"/>
    <cellStyle name="常规 2 3 2 2" xfId="48"/>
    <cellStyle name="常规 2 3 2 2 2" xfId="444"/>
    <cellStyle name="常规 2 3 2 2 2 2" xfId="381"/>
    <cellStyle name="常规 2 3 2 2 2 2 2" xfId="445"/>
    <cellStyle name="常规 2 3 2 2 2 2_2018年各单位业务费和专项经费表" xfId="367"/>
    <cellStyle name="常规 2 3 2 2 3" xfId="219"/>
    <cellStyle name="常规 2 3 2 2 3 2" xfId="222"/>
    <cellStyle name="常规 2 3 2 2 3_2018年各单位业务费和专项经费表" xfId="224"/>
    <cellStyle name="常规 2 3 2 3" xfId="331"/>
    <cellStyle name="常规 2 3 2 3 2" xfId="238"/>
    <cellStyle name="常规 2 3 2 3 2 2" xfId="132"/>
    <cellStyle name="常规 2 3 2 3 2 2 2" xfId="134"/>
    <cellStyle name="常规 2 3 2 3 2 2_2018年各单位业务费和专项经费表" xfId="136"/>
    <cellStyle name="常规 2 3 2 3 3" xfId="230"/>
    <cellStyle name="常规 2 3 2 3 3 2" xfId="182"/>
    <cellStyle name="常规 2 3 2 3 3_2018年各单位业务费和专项经费表" xfId="27"/>
    <cellStyle name="常规 2 3 2 4" xfId="446"/>
    <cellStyle name="常规 2 3 2 4 2" xfId="246"/>
    <cellStyle name="常规 2 3 2 4 2 2" xfId="248"/>
    <cellStyle name="常规 2 3 2 4 2_2018年各单位业务费和专项经费表" xfId="250"/>
    <cellStyle name="常规 2 3 2 4 3" xfId="447"/>
    <cellStyle name="常规 2 3 2 4_2018年各单位业务费和专项经费表" xfId="63"/>
    <cellStyle name="常规 2 3 2 5" xfId="111"/>
    <cellStyle name="常规 2 3 2 5 2" xfId="259"/>
    <cellStyle name="常规 2 3 2 5 2 2" xfId="448"/>
    <cellStyle name="常规 2 3 2 5 2_2018年各单位业务费和专项经费表" xfId="156"/>
    <cellStyle name="常规 2 3 2 6" xfId="146"/>
    <cellStyle name="常规 2 3 2 6 2" xfId="148"/>
    <cellStyle name="常规 2 3 2 6_2018年各单位业务费和专项经费表" xfId="52"/>
    <cellStyle name="常规 2 3 2_2018年各单位业务费和专项经费表" xfId="449"/>
    <cellStyle name="常规 2 3 3" xfId="450"/>
    <cellStyle name="常规 2 3 3 2" xfId="452"/>
    <cellStyle name="常规 2 3 3 2 2" xfId="453"/>
    <cellStyle name="常规 2 3 3 2 2 2" xfId="454"/>
    <cellStyle name="常规 2 3 3 2 2 2 2" xfId="5"/>
    <cellStyle name="常规 2 3 3 2 2 2_2018年各单位业务费和专项经费表" xfId="455"/>
    <cellStyle name="常规 2 3 3 2 3" xfId="456"/>
    <cellStyle name="常规 2 3 3 2 3 2" xfId="432"/>
    <cellStyle name="常规 2 3 3 2 3_2018年各单位业务费和专项经费表" xfId="405"/>
    <cellStyle name="常规 2 3 3 3" xfId="457"/>
    <cellStyle name="常规 2 3 3 3 2" xfId="278"/>
    <cellStyle name="常规 2 3 3 3 2 2" xfId="280"/>
    <cellStyle name="常规 2 3 3 3 2_2018年各单位业务费和专项经费表" xfId="283"/>
    <cellStyle name="常规 2 3 3 3 3" xfId="458"/>
    <cellStyle name="常规 2 3 3 3_2018年各单位业务费和专项经费表" xfId="69"/>
    <cellStyle name="常规 2 3 3 4" xfId="199"/>
    <cellStyle name="常规 2 3 3 4 2" xfId="288"/>
    <cellStyle name="常规 2 3 3 4 2 2" xfId="216"/>
    <cellStyle name="常规 2 3 3 4 2_2018年各单位业务费和专项经费表" xfId="451"/>
    <cellStyle name="常规 2 3 3 5" xfId="459"/>
    <cellStyle name="常规 2 3 3 5 2" xfId="460"/>
    <cellStyle name="常规 2 3 3 5_2018年各单位业务费和专项经费表" xfId="334"/>
    <cellStyle name="常规 2 3 3_2018年各单位业务费和专项经费表" xfId="461"/>
    <cellStyle name="常规 2 4" xfId="377"/>
    <cellStyle name="常规 2 4 2" xfId="462"/>
    <cellStyle name="常规 2 4 2 2" xfId="296"/>
    <cellStyle name="常规 2 4 2 2 2" xfId="463"/>
    <cellStyle name="常规 2 4 2 2 2 2" xfId="209"/>
    <cellStyle name="常规 2 4 2 2 2_2018年各单位业务费和专项经费表" xfId="3"/>
    <cellStyle name="常规 2 4 2 3" xfId="399"/>
    <cellStyle name="常规 2 4 2 3 2" xfId="464"/>
    <cellStyle name="常规 2 4 2 3_2018年各单位业务费和专项经费表" xfId="116"/>
    <cellStyle name="常规 2 4 3" xfId="465"/>
    <cellStyle name="常规 2 4 3 2" xfId="361"/>
    <cellStyle name="常规 2 4 3 2 2" xfId="363"/>
    <cellStyle name="常规 2 4 3 2_2018年各单位业务费和专项经费表" xfId="365"/>
    <cellStyle name="常规 2 4 3 3" xfId="466"/>
    <cellStyle name="常规 2 4 3_2018年各单位业务费和专项经费表" xfId="467"/>
    <cellStyle name="常规 2 4 4" xfId="386"/>
    <cellStyle name="常规 2 4 4 2" xfId="371"/>
    <cellStyle name="常规 2 4 4 2 2" xfId="388"/>
    <cellStyle name="常规 2 4 4 2_2018年各单位业务费和专项经费表" xfId="19"/>
    <cellStyle name="常规 2 4 5" xfId="205"/>
    <cellStyle name="常规 2 4 5 2" xfId="349"/>
    <cellStyle name="常规 2 4 5_2018年各单位业务费和专项经费表" xfId="187"/>
    <cellStyle name="常规 2 4_2018年各单位业务费和专项经费表" xfId="23"/>
    <cellStyle name="常规 2 5" xfId="468"/>
    <cellStyle name="常规 2 5 2" xfId="469"/>
    <cellStyle name="常规 2 5 2 2" xfId="470"/>
    <cellStyle name="常规 2 5 2 2 2" xfId="138"/>
    <cellStyle name="常规 2 5 2 2_2018年各单位业务费和专项经费表" xfId="266"/>
    <cellStyle name="常规 2 5 3" xfId="55"/>
    <cellStyle name="常规 2 5 3 2" xfId="471"/>
    <cellStyle name="常规 2 5 3_2018年各单位业务费和专项经费表" xfId="472"/>
    <cellStyle name="常规 2 6" xfId="473"/>
    <cellStyle name="常规 2 6 2" xfId="474"/>
    <cellStyle name="常规 2 6 2 2" xfId="475"/>
    <cellStyle name="常规 2 6 2_2018年各单位业务费和专项经费表" xfId="476"/>
    <cellStyle name="常规 2 6 3" xfId="477"/>
    <cellStyle name="常规 2 6_2018年各单位业务费和专项经费表" xfId="198"/>
    <cellStyle name="常规 2 7" xfId="478"/>
    <cellStyle name="常规 2 7 2" xfId="479"/>
    <cellStyle name="常规 2 7_2018年各单位业务费和专项经费表" xfId="297"/>
    <cellStyle name="常规 2 8" xfId="178"/>
    <cellStyle name="常规 2_2018年各单位业务费和专项经费表" xfId="274"/>
    <cellStyle name="常规 3" xfId="480"/>
    <cellStyle name="常规 4" xfId="481"/>
    <cellStyle name="常规 4 2" xfId="482"/>
    <cellStyle name="常规 4 2 2" xfId="483"/>
    <cellStyle name="常规 5" xfId="484"/>
    <cellStyle name="常规 5 2" xfId="489"/>
    <cellStyle name="常规 6" xfId="13"/>
    <cellStyle name="常规 6 2" xfId="485"/>
    <cellStyle name="常规 7" xfId="486"/>
    <cellStyle name="常规 8" xfId="487"/>
    <cellStyle name="常规 9" xfId="488"/>
    <cellStyle name="常规_2013年国有资本经营预算完成情况表" xfId="225"/>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0&#24180;&#37038;&#20214;\2.2021&#24180;&#22320;&#26041;&#36130;&#25919;&#39044;&#31639;&#34920;&#65288;&#24102;&#20844;&#24335;&#65292;&#20197;&#27492;&#20026;&#2093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4180;&#37038;&#20214;/2.2021&#24180;&#22320;&#26041;&#36130;&#25919;&#39044;&#31639;&#34920;&#65288;&#24102;&#20844;&#24335;&#65292;&#20197;&#27492;&#20026;&#2093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9978;&#25253;&#37038;&#20214;/2019&#24180;&#22320;&#26041;&#36130;&#25919;&#39044;&#31639;&#34920;&#65288;&#24102;&#20844;&#24335;&#65292;&#23450;&#65289;(&#26032;&#37045;&#19978;&#25253;&#27491;&#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校验表"/>
      <sheetName val="表一"/>
      <sheetName val="表二（旧）"/>
      <sheetName val="表二（新）"/>
      <sheetName val="表三"/>
      <sheetName val="表四"/>
      <sheetName val="表五"/>
      <sheetName val="表六 (1)"/>
      <sheetName val="表六（2)"/>
      <sheetName val="表七 (1)"/>
      <sheetName val="表七(2)"/>
      <sheetName val="表八"/>
      <sheetName val="表九"/>
      <sheetName val="表十"/>
      <sheetName val="表十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84">
          <cell r="B184">
            <v>0</v>
          </cell>
        </row>
      </sheetData>
      <sheetData sheetId="15"/>
      <sheetData sheetId="1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opLeftCell="A13" workbookViewId="0">
      <selection activeCell="E25" sqref="E25"/>
    </sheetView>
  </sheetViews>
  <sheetFormatPr defaultColWidth="10" defaultRowHeight="14.25"/>
  <cols>
    <col min="1" max="1" width="9.875" customWidth="1"/>
    <col min="2" max="2" width="66.875" customWidth="1"/>
    <col min="3" max="3" width="9.75" customWidth="1"/>
  </cols>
  <sheetData>
    <row r="1" spans="1:3" ht="32.85" customHeight="1">
      <c r="A1" s="265" t="s">
        <v>0</v>
      </c>
      <c r="B1" s="265"/>
    </row>
    <row r="2" spans="1:3" ht="27" customHeight="1">
      <c r="A2" s="225" t="s">
        <v>1</v>
      </c>
      <c r="B2" s="226" t="s">
        <v>2</v>
      </c>
    </row>
    <row r="3" spans="1:3" ht="27" customHeight="1">
      <c r="A3" s="227">
        <v>1</v>
      </c>
      <c r="B3" s="228" t="s">
        <v>3</v>
      </c>
    </row>
    <row r="4" spans="1:3" ht="27" customHeight="1">
      <c r="A4" s="227">
        <v>2</v>
      </c>
      <c r="B4" s="228" t="s">
        <v>4</v>
      </c>
      <c r="C4" s="229"/>
    </row>
    <row r="5" spans="1:3" ht="27" customHeight="1">
      <c r="A5" s="227">
        <v>3</v>
      </c>
      <c r="B5" s="228" t="s">
        <v>5</v>
      </c>
    </row>
    <row r="6" spans="1:3" ht="27" customHeight="1">
      <c r="A6" s="227">
        <v>4</v>
      </c>
      <c r="B6" s="228" t="s">
        <v>6</v>
      </c>
    </row>
    <row r="7" spans="1:3" ht="27" customHeight="1">
      <c r="A7" s="227">
        <v>5</v>
      </c>
      <c r="B7" s="228" t="s">
        <v>7</v>
      </c>
    </row>
    <row r="8" spans="1:3" ht="27" customHeight="1">
      <c r="A8" s="227">
        <v>6</v>
      </c>
      <c r="B8" s="228" t="s">
        <v>8</v>
      </c>
    </row>
    <row r="9" spans="1:3" ht="27" customHeight="1">
      <c r="A9" s="227">
        <v>7</v>
      </c>
      <c r="B9" s="228" t="s">
        <v>9</v>
      </c>
    </row>
    <row r="10" spans="1:3" ht="27" customHeight="1">
      <c r="A10" s="227">
        <v>8</v>
      </c>
      <c r="B10" s="228" t="s">
        <v>10</v>
      </c>
    </row>
    <row r="11" spans="1:3" ht="27" customHeight="1">
      <c r="A11" s="227">
        <v>9</v>
      </c>
      <c r="B11" s="228" t="s">
        <v>11</v>
      </c>
    </row>
    <row r="12" spans="1:3" ht="27" customHeight="1">
      <c r="A12" s="227">
        <v>10</v>
      </c>
      <c r="B12" s="228" t="s">
        <v>12</v>
      </c>
    </row>
    <row r="13" spans="1:3" ht="27" customHeight="1">
      <c r="A13" s="227">
        <v>11</v>
      </c>
      <c r="B13" s="228" t="s">
        <v>13</v>
      </c>
    </row>
    <row r="14" spans="1:3" ht="27" customHeight="1">
      <c r="A14" s="227">
        <v>12</v>
      </c>
      <c r="B14" s="228" t="s">
        <v>14</v>
      </c>
    </row>
    <row r="15" spans="1:3" ht="27" customHeight="1">
      <c r="A15" s="227">
        <v>13</v>
      </c>
      <c r="B15" s="228" t="s">
        <v>15</v>
      </c>
    </row>
    <row r="16" spans="1:3" ht="27" customHeight="1">
      <c r="A16" s="227">
        <v>14</v>
      </c>
      <c r="B16" s="228" t="s">
        <v>16</v>
      </c>
    </row>
    <row r="17" spans="1:2" ht="27" customHeight="1">
      <c r="A17" s="227">
        <v>15</v>
      </c>
      <c r="B17" s="228" t="s">
        <v>17</v>
      </c>
    </row>
    <row r="18" spans="1:2" ht="27" customHeight="1">
      <c r="A18" s="227">
        <v>16</v>
      </c>
      <c r="B18" s="228" t="s">
        <v>18</v>
      </c>
    </row>
    <row r="19" spans="1:2" ht="27" customHeight="1">
      <c r="A19" s="227">
        <v>17</v>
      </c>
      <c r="B19" s="228" t="s">
        <v>19</v>
      </c>
    </row>
    <row r="20" spans="1:2" ht="27" customHeight="1">
      <c r="A20" s="227">
        <v>18</v>
      </c>
      <c r="B20" s="228" t="s">
        <v>20</v>
      </c>
    </row>
    <row r="21" spans="1:2" ht="27" customHeight="1">
      <c r="A21" s="227">
        <v>19</v>
      </c>
      <c r="B21" s="228" t="s">
        <v>21</v>
      </c>
    </row>
    <row r="22" spans="1:2" ht="27" customHeight="1">
      <c r="A22" s="231">
        <v>20</v>
      </c>
      <c r="B22" s="232" t="s">
        <v>22</v>
      </c>
    </row>
    <row r="23" spans="1:2" ht="24" customHeight="1">
      <c r="A23" s="231">
        <v>21</v>
      </c>
      <c r="B23" s="233" t="s">
        <v>23</v>
      </c>
    </row>
    <row r="24" spans="1:2" ht="24" customHeight="1">
      <c r="A24" s="234">
        <v>22</v>
      </c>
      <c r="B24" s="233" t="s">
        <v>1179</v>
      </c>
    </row>
    <row r="25" spans="1:2">
      <c r="A25" s="234">
        <v>23</v>
      </c>
      <c r="B25" s="233" t="s">
        <v>1180</v>
      </c>
    </row>
  </sheetData>
  <mergeCells count="1">
    <mergeCell ref="A1:B1"/>
  </mergeCells>
  <phoneticPr fontId="62" type="noConversion"/>
  <printOptions horizontalCentered="1"/>
  <pageMargins left="0.70866141732283505" right="0.70866141732283505" top="0.74803149606299202" bottom="0.55118110236220497" header="0.31496062992126" footer="0.31496062992126"/>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2" sqref="A2"/>
    </sheetView>
  </sheetViews>
  <sheetFormatPr defaultColWidth="9" defaultRowHeight="14.25"/>
  <cols>
    <col min="1" max="1" width="29.25" style="90" customWidth="1"/>
    <col min="2" max="2" width="35.75" style="90" customWidth="1"/>
    <col min="3" max="16384" width="9" style="90"/>
  </cols>
  <sheetData>
    <row r="1" spans="1:2" ht="22.5" customHeight="1">
      <c r="A1" s="312" t="s">
        <v>972</v>
      </c>
      <c r="B1" s="312"/>
    </row>
    <row r="2" spans="1:2" ht="22.5" customHeight="1">
      <c r="A2" s="91" t="s">
        <v>973</v>
      </c>
      <c r="B2" s="92" t="s">
        <v>957</v>
      </c>
    </row>
    <row r="3" spans="1:2" ht="22.5" customHeight="1">
      <c r="A3" s="93" t="s">
        <v>970</v>
      </c>
      <c r="B3" s="93" t="s">
        <v>971</v>
      </c>
    </row>
    <row r="4" spans="1:2" ht="22.5" customHeight="1">
      <c r="A4" s="93">
        <v>125300</v>
      </c>
      <c r="B4" s="93">
        <v>125321.05</v>
      </c>
    </row>
  </sheetData>
  <mergeCells count="1">
    <mergeCell ref="A1:B1"/>
  </mergeCells>
  <phoneticPr fontId="62"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Zeros="0" workbookViewId="0">
      <selection activeCell="A2" sqref="A2"/>
    </sheetView>
  </sheetViews>
  <sheetFormatPr defaultColWidth="9" defaultRowHeight="14.25"/>
  <cols>
    <col min="1" max="1" width="29.625" customWidth="1"/>
    <col min="2" max="2" width="8" customWidth="1"/>
    <col min="3" max="3" width="7.375" customWidth="1"/>
    <col min="4" max="4" width="8" customWidth="1"/>
    <col min="5" max="5" width="11.5" customWidth="1"/>
  </cols>
  <sheetData>
    <row r="1" spans="1:5" ht="22.5">
      <c r="A1" s="313" t="s">
        <v>974</v>
      </c>
      <c r="B1" s="313"/>
      <c r="C1" s="313"/>
      <c r="D1" s="313"/>
      <c r="E1" s="313"/>
    </row>
    <row r="2" spans="1:5">
      <c r="A2" s="81" t="s">
        <v>975</v>
      </c>
      <c r="B2" s="79"/>
      <c r="C2" s="79"/>
      <c r="D2" s="79"/>
      <c r="E2" s="79" t="s">
        <v>26</v>
      </c>
    </row>
    <row r="3" spans="1:5" ht="18.75">
      <c r="A3" s="314" t="s">
        <v>976</v>
      </c>
      <c r="B3" s="315"/>
      <c r="C3" s="315"/>
      <c r="D3" s="315"/>
      <c r="E3" s="316"/>
    </row>
    <row r="4" spans="1:5">
      <c r="A4" s="65" t="s">
        <v>977</v>
      </c>
      <c r="B4" s="65" t="s">
        <v>978</v>
      </c>
      <c r="C4" s="65" t="s">
        <v>979</v>
      </c>
      <c r="D4" s="65" t="s">
        <v>980</v>
      </c>
      <c r="E4" s="65" t="s">
        <v>82</v>
      </c>
    </row>
    <row r="5" spans="1:5">
      <c r="A5" s="82" t="s">
        <v>981</v>
      </c>
      <c r="B5" s="69"/>
      <c r="C5" s="69"/>
      <c r="D5" s="69"/>
      <c r="E5" s="69">
        <f>SUM(B5:D5)</f>
        <v>0</v>
      </c>
    </row>
    <row r="6" spans="1:5">
      <c r="A6" s="82" t="s">
        <v>982</v>
      </c>
      <c r="B6" s="69"/>
      <c r="C6" s="69"/>
      <c r="D6" s="69"/>
      <c r="E6" s="69">
        <f t="shared" ref="E6:E41" si="0">SUM(B6:D6)</f>
        <v>0</v>
      </c>
    </row>
    <row r="7" spans="1:5">
      <c r="A7" s="82" t="s">
        <v>983</v>
      </c>
      <c r="B7" s="69"/>
      <c r="C7" s="69"/>
      <c r="D7" s="69"/>
      <c r="E7" s="69">
        <f t="shared" si="0"/>
        <v>0</v>
      </c>
    </row>
    <row r="8" spans="1:5">
      <c r="A8" s="83" t="s">
        <v>984</v>
      </c>
      <c r="B8" s="69"/>
      <c r="C8" s="69"/>
      <c r="D8" s="69"/>
      <c r="E8" s="69">
        <f t="shared" si="0"/>
        <v>0</v>
      </c>
    </row>
    <row r="9" spans="1:5">
      <c r="A9" s="83" t="s">
        <v>985</v>
      </c>
      <c r="B9" s="69"/>
      <c r="C9" s="69"/>
      <c r="D9" s="69"/>
      <c r="E9" s="69">
        <f t="shared" si="0"/>
        <v>0</v>
      </c>
    </row>
    <row r="10" spans="1:5">
      <c r="A10" s="82" t="s">
        <v>986</v>
      </c>
      <c r="B10" s="69"/>
      <c r="C10" s="69"/>
      <c r="D10" s="69"/>
      <c r="E10" s="69">
        <f t="shared" si="0"/>
        <v>0</v>
      </c>
    </row>
    <row r="11" spans="1:5">
      <c r="A11" s="82" t="s">
        <v>987</v>
      </c>
      <c r="B11" s="69">
        <v>130000</v>
      </c>
      <c r="C11" s="69"/>
      <c r="D11" s="69"/>
      <c r="E11" s="69">
        <f t="shared" si="0"/>
        <v>130000</v>
      </c>
    </row>
    <row r="12" spans="1:5">
      <c r="A12" s="82" t="s">
        <v>988</v>
      </c>
      <c r="B12" s="69"/>
      <c r="C12" s="69"/>
      <c r="D12" s="69"/>
      <c r="E12" s="69">
        <f t="shared" si="0"/>
        <v>0</v>
      </c>
    </row>
    <row r="13" spans="1:5">
      <c r="A13" s="82" t="s">
        <v>989</v>
      </c>
      <c r="B13" s="69"/>
      <c r="C13" s="69"/>
      <c r="D13" s="69"/>
      <c r="E13" s="69">
        <f t="shared" si="0"/>
        <v>0</v>
      </c>
    </row>
    <row r="14" spans="1:5">
      <c r="A14" s="82" t="s">
        <v>990</v>
      </c>
      <c r="B14" s="69">
        <v>300</v>
      </c>
      <c r="C14" s="69"/>
      <c r="D14" s="69"/>
      <c r="E14" s="69">
        <f t="shared" si="0"/>
        <v>300</v>
      </c>
    </row>
    <row r="15" spans="1:5">
      <c r="A15" s="82" t="s">
        <v>991</v>
      </c>
      <c r="B15" s="69"/>
      <c r="C15" s="69"/>
      <c r="D15" s="69"/>
      <c r="E15" s="69">
        <f t="shared" si="0"/>
        <v>0</v>
      </c>
    </row>
    <row r="16" spans="1:5">
      <c r="A16" s="82" t="s">
        <v>992</v>
      </c>
      <c r="B16" s="69"/>
      <c r="C16" s="69"/>
      <c r="D16" s="69"/>
      <c r="E16" s="69">
        <f t="shared" si="0"/>
        <v>0</v>
      </c>
    </row>
    <row r="17" spans="1:5">
      <c r="A17" s="82" t="s">
        <v>993</v>
      </c>
      <c r="B17" s="69"/>
      <c r="C17" s="69"/>
      <c r="D17" s="69"/>
      <c r="E17" s="69">
        <f t="shared" si="0"/>
        <v>0</v>
      </c>
    </row>
    <row r="18" spans="1:5">
      <c r="A18" s="82" t="s">
        <v>994</v>
      </c>
      <c r="B18" s="69">
        <v>500</v>
      </c>
      <c r="C18" s="69"/>
      <c r="D18" s="69"/>
      <c r="E18" s="69">
        <f t="shared" si="0"/>
        <v>500</v>
      </c>
    </row>
    <row r="19" spans="1:5">
      <c r="A19" s="82" t="s">
        <v>995</v>
      </c>
      <c r="B19" s="69"/>
      <c r="C19" s="69"/>
      <c r="D19" s="69"/>
      <c r="E19" s="69">
        <f t="shared" si="0"/>
        <v>0</v>
      </c>
    </row>
    <row r="20" spans="1:5">
      <c r="A20" s="82" t="s">
        <v>996</v>
      </c>
      <c r="B20" s="69"/>
      <c r="C20" s="69"/>
      <c r="D20" s="69"/>
      <c r="E20" s="69">
        <f t="shared" si="0"/>
        <v>0</v>
      </c>
    </row>
    <row r="21" spans="1:5">
      <c r="A21" s="82"/>
      <c r="B21" s="69"/>
      <c r="C21" s="69"/>
      <c r="D21" s="69"/>
      <c r="E21" s="69">
        <f t="shared" si="0"/>
        <v>0</v>
      </c>
    </row>
    <row r="22" spans="1:5">
      <c r="A22" s="84"/>
      <c r="B22" s="69"/>
      <c r="C22" s="69"/>
      <c r="D22" s="69"/>
      <c r="E22" s="69">
        <f t="shared" si="0"/>
        <v>0</v>
      </c>
    </row>
    <row r="23" spans="1:5">
      <c r="A23" s="84"/>
      <c r="B23" s="69"/>
      <c r="C23" s="69"/>
      <c r="D23" s="69"/>
      <c r="E23" s="69">
        <f t="shared" si="0"/>
        <v>0</v>
      </c>
    </row>
    <row r="24" spans="1:5">
      <c r="A24" s="84"/>
      <c r="B24" s="69"/>
      <c r="C24" s="69"/>
      <c r="D24" s="69"/>
      <c r="E24" s="69">
        <f t="shared" si="0"/>
        <v>0</v>
      </c>
    </row>
    <row r="25" spans="1:5">
      <c r="A25" s="84"/>
      <c r="B25" s="69"/>
      <c r="C25" s="69"/>
      <c r="D25" s="69"/>
      <c r="E25" s="69">
        <f t="shared" si="0"/>
        <v>0</v>
      </c>
    </row>
    <row r="26" spans="1:5">
      <c r="A26" s="84"/>
      <c r="B26" s="69"/>
      <c r="C26" s="69"/>
      <c r="D26" s="69"/>
      <c r="E26" s="69"/>
    </row>
    <row r="27" spans="1:5">
      <c r="A27" s="84"/>
      <c r="B27" s="69"/>
      <c r="C27" s="69"/>
      <c r="D27" s="69"/>
      <c r="E27" s="69">
        <f t="shared" si="0"/>
        <v>0</v>
      </c>
    </row>
    <row r="28" spans="1:5">
      <c r="A28" s="84"/>
      <c r="B28" s="69"/>
      <c r="C28" s="69"/>
      <c r="D28" s="69"/>
      <c r="E28" s="69">
        <f t="shared" si="0"/>
        <v>0</v>
      </c>
    </row>
    <row r="29" spans="1:5">
      <c r="A29" s="85" t="s">
        <v>997</v>
      </c>
      <c r="B29" s="69">
        <f>SUM(B5:B28)</f>
        <v>130800</v>
      </c>
      <c r="C29" s="69"/>
      <c r="D29" s="69"/>
      <c r="E29" s="69">
        <f t="shared" si="0"/>
        <v>130800</v>
      </c>
    </row>
    <row r="30" spans="1:5" s="64" customFormat="1" ht="20.100000000000001" customHeight="1">
      <c r="A30" s="86" t="s">
        <v>998</v>
      </c>
      <c r="B30" s="76">
        <f>B31+B34+B35+B37+B38</f>
        <v>0</v>
      </c>
      <c r="C30" s="76">
        <f t="shared" ref="C30:D30" si="1">C31+C34+C35+C37+C38</f>
        <v>7591</v>
      </c>
      <c r="D30" s="76">
        <f t="shared" si="1"/>
        <v>21482</v>
      </c>
      <c r="E30" s="69">
        <f t="shared" si="0"/>
        <v>29073</v>
      </c>
    </row>
    <row r="31" spans="1:5" s="64" customFormat="1" ht="20.100000000000001" customHeight="1">
      <c r="A31" s="87" t="s">
        <v>999</v>
      </c>
      <c r="B31" s="76">
        <f>B32+B33</f>
        <v>0</v>
      </c>
      <c r="C31" s="76">
        <f t="shared" ref="C31:D31" si="2">C32+C33</f>
        <v>7591</v>
      </c>
      <c r="D31" s="76">
        <f t="shared" si="2"/>
        <v>0</v>
      </c>
      <c r="E31" s="69">
        <f t="shared" si="0"/>
        <v>7591</v>
      </c>
    </row>
    <row r="32" spans="1:5" s="64" customFormat="1" ht="20.100000000000001" customHeight="1">
      <c r="A32" s="87" t="s">
        <v>1000</v>
      </c>
      <c r="B32" s="76"/>
      <c r="C32" s="76">
        <v>7591</v>
      </c>
      <c r="D32" s="76"/>
      <c r="E32" s="69">
        <f t="shared" si="0"/>
        <v>7591</v>
      </c>
    </row>
    <row r="33" spans="1:5" s="64" customFormat="1" ht="20.100000000000001" customHeight="1">
      <c r="A33" s="87" t="s">
        <v>1001</v>
      </c>
      <c r="B33" s="76"/>
      <c r="C33" s="76"/>
      <c r="D33" s="76"/>
      <c r="E33" s="69">
        <f t="shared" si="0"/>
        <v>0</v>
      </c>
    </row>
    <row r="34" spans="1:5" s="64" customFormat="1" ht="20.100000000000001" customHeight="1">
      <c r="A34" s="87" t="s">
        <v>1002</v>
      </c>
      <c r="B34" s="76"/>
      <c r="C34" s="76"/>
      <c r="D34" s="76">
        <v>21482</v>
      </c>
      <c r="E34" s="69">
        <f t="shared" si="0"/>
        <v>21482</v>
      </c>
    </row>
    <row r="35" spans="1:5" s="64" customFormat="1" ht="20.100000000000001" customHeight="1">
      <c r="A35" s="87" t="s">
        <v>1003</v>
      </c>
      <c r="B35" s="76"/>
      <c r="C35" s="76"/>
      <c r="D35" s="76"/>
      <c r="E35" s="69">
        <f t="shared" si="0"/>
        <v>0</v>
      </c>
    </row>
    <row r="36" spans="1:5" s="64" customFormat="1" ht="20.100000000000001" customHeight="1">
      <c r="A36" s="88" t="s">
        <v>1004</v>
      </c>
      <c r="B36" s="76"/>
      <c r="C36" s="76"/>
      <c r="D36" s="76"/>
      <c r="E36" s="69">
        <f t="shared" si="0"/>
        <v>0</v>
      </c>
    </row>
    <row r="37" spans="1:5" s="64" customFormat="1" ht="20.100000000000001" customHeight="1">
      <c r="A37" s="89" t="s">
        <v>1005</v>
      </c>
      <c r="B37" s="76"/>
      <c r="C37" s="76"/>
      <c r="D37" s="76"/>
      <c r="E37" s="69">
        <f t="shared" si="0"/>
        <v>0</v>
      </c>
    </row>
    <row r="38" spans="1:5" s="64" customFormat="1" ht="20.100000000000001" customHeight="1">
      <c r="A38" s="89" t="s">
        <v>1006</v>
      </c>
      <c r="B38" s="76"/>
      <c r="C38" s="76"/>
      <c r="D38" s="76"/>
      <c r="E38" s="69">
        <f t="shared" si="0"/>
        <v>0</v>
      </c>
    </row>
    <row r="39" spans="1:5">
      <c r="A39" s="84"/>
      <c r="B39" s="69"/>
      <c r="C39" s="69"/>
      <c r="D39" s="69"/>
      <c r="E39" s="69">
        <f t="shared" si="0"/>
        <v>0</v>
      </c>
    </row>
    <row r="40" spans="1:5">
      <c r="A40" s="84"/>
      <c r="B40" s="69"/>
      <c r="C40" s="69"/>
      <c r="D40" s="69"/>
      <c r="E40" s="69">
        <f t="shared" si="0"/>
        <v>0</v>
      </c>
    </row>
    <row r="41" spans="1:5">
      <c r="A41" s="67" t="s">
        <v>1007</v>
      </c>
      <c r="B41" s="73">
        <f>SUM(B5:B28)+B30</f>
        <v>130800</v>
      </c>
      <c r="C41" s="73">
        <f t="shared" ref="C41:D41" si="3">SUM(C5:C28)+C30</f>
        <v>7591</v>
      </c>
      <c r="D41" s="73">
        <f t="shared" si="3"/>
        <v>21482</v>
      </c>
      <c r="E41" s="69">
        <f t="shared" si="0"/>
        <v>159873</v>
      </c>
    </row>
    <row r="42" spans="1:5">
      <c r="A42" s="79"/>
      <c r="B42" s="79"/>
      <c r="C42" s="79"/>
      <c r="D42" s="79"/>
      <c r="E42" s="79"/>
    </row>
    <row r="43" spans="1:5">
      <c r="A43" s="79"/>
      <c r="B43" s="79"/>
      <c r="C43" s="79"/>
      <c r="D43" s="79"/>
      <c r="E43" s="79"/>
    </row>
    <row r="44" spans="1:5">
      <c r="A44" s="79"/>
      <c r="B44" s="79"/>
      <c r="C44" s="79"/>
      <c r="D44" s="79"/>
      <c r="E44" s="79"/>
    </row>
    <row r="45" spans="1:5">
      <c r="A45" s="79"/>
      <c r="B45" s="79"/>
      <c r="C45" s="79"/>
      <c r="D45" s="79"/>
      <c r="E45" s="79"/>
    </row>
    <row r="46" spans="1:5">
      <c r="A46" s="79"/>
      <c r="B46" s="79"/>
      <c r="C46" s="79"/>
      <c r="D46" s="79"/>
      <c r="E46" s="79"/>
    </row>
    <row r="47" spans="1:5">
      <c r="A47" s="79"/>
      <c r="B47" s="79"/>
      <c r="C47" s="79"/>
      <c r="D47" s="79"/>
      <c r="E47" s="79"/>
    </row>
    <row r="48" spans="1:5">
      <c r="A48" s="79"/>
      <c r="B48" s="79"/>
      <c r="C48" s="79"/>
      <c r="D48" s="79"/>
      <c r="E48" s="79"/>
    </row>
  </sheetData>
  <mergeCells count="2">
    <mergeCell ref="A1:E1"/>
    <mergeCell ref="A3:E3"/>
  </mergeCells>
  <phoneticPr fontId="62" type="noConversion"/>
  <pageMargins left="0.31496062992126" right="0.31496062992126" top="0.74803149606299202" bottom="0.74803149606299202" header="0.31496062992126" footer="0.31496062992126"/>
  <pageSetup paperSize="9" firstPageNumber="158" orientation="landscape"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Zeros="0" workbookViewId="0">
      <selection activeCell="A2" sqref="A2:E2"/>
    </sheetView>
  </sheetViews>
  <sheetFormatPr defaultColWidth="9" defaultRowHeight="14.25"/>
  <cols>
    <col min="1" max="1" width="37.75" customWidth="1"/>
    <col min="2" max="2" width="8.625" customWidth="1"/>
    <col min="3" max="5" width="8" customWidth="1"/>
  </cols>
  <sheetData>
    <row r="1" spans="1:5" ht="22.5">
      <c r="A1" s="313" t="s">
        <v>1008</v>
      </c>
      <c r="B1" s="313"/>
      <c r="C1" s="313"/>
      <c r="D1" s="313"/>
      <c r="E1" s="313"/>
    </row>
    <row r="2" spans="1:5">
      <c r="A2" s="317" t="s">
        <v>1009</v>
      </c>
      <c r="B2" s="317"/>
      <c r="C2" s="317"/>
      <c r="D2" s="317"/>
      <c r="E2" s="317"/>
    </row>
    <row r="3" spans="1:5" ht="18.75">
      <c r="A3" s="314" t="s">
        <v>1010</v>
      </c>
      <c r="B3" s="315"/>
      <c r="C3" s="315"/>
      <c r="D3" s="315"/>
      <c r="E3" s="316"/>
    </row>
    <row r="4" spans="1:5">
      <c r="A4" s="65" t="s">
        <v>977</v>
      </c>
      <c r="B4" s="65" t="s">
        <v>978</v>
      </c>
      <c r="C4" s="65" t="s">
        <v>979</v>
      </c>
      <c r="D4" s="65" t="s">
        <v>980</v>
      </c>
      <c r="E4" s="65" t="s">
        <v>82</v>
      </c>
    </row>
    <row r="5" spans="1:5">
      <c r="A5" s="66" t="s">
        <v>1011</v>
      </c>
      <c r="B5" s="67"/>
      <c r="C5" s="71">
        <f>C6+C7</f>
        <v>7</v>
      </c>
      <c r="D5" s="71">
        <f>D6+D7</f>
        <v>7</v>
      </c>
      <c r="E5" s="71">
        <f>SUM(B5:D5)</f>
        <v>14</v>
      </c>
    </row>
    <row r="6" spans="1:5">
      <c r="A6" s="68" t="s">
        <v>1012</v>
      </c>
      <c r="B6" s="69"/>
      <c r="C6" s="71">
        <v>7</v>
      </c>
      <c r="D6" s="71">
        <f>3+1+3</f>
        <v>7</v>
      </c>
      <c r="E6" s="71">
        <f t="shared" ref="E6:E30" si="0">SUM(B6:D6)</f>
        <v>14</v>
      </c>
    </row>
    <row r="7" spans="1:5">
      <c r="A7" s="70" t="s">
        <v>1013</v>
      </c>
      <c r="B7" s="71"/>
      <c r="C7" s="71"/>
      <c r="D7" s="71"/>
      <c r="E7" s="71">
        <f t="shared" si="0"/>
        <v>0</v>
      </c>
    </row>
    <row r="8" spans="1:5">
      <c r="A8" s="66" t="s">
        <v>1014</v>
      </c>
      <c r="B8" s="69"/>
      <c r="C8" s="71">
        <f>SUM(C9:C10)</f>
        <v>5544</v>
      </c>
      <c r="D8" s="71">
        <f>SUM(D9:D10)</f>
        <v>6563</v>
      </c>
      <c r="E8" s="71">
        <f t="shared" si="0"/>
        <v>12107</v>
      </c>
    </row>
    <row r="9" spans="1:5">
      <c r="A9" s="68" t="s">
        <v>1015</v>
      </c>
      <c r="B9" s="69"/>
      <c r="C9" s="71">
        <f>3001+2543</f>
        <v>5544</v>
      </c>
      <c r="D9" s="71">
        <v>6559</v>
      </c>
      <c r="E9" s="71">
        <f t="shared" si="0"/>
        <v>12103</v>
      </c>
    </row>
    <row r="10" spans="1:5">
      <c r="A10" s="68" t="s">
        <v>1016</v>
      </c>
      <c r="B10" s="69"/>
      <c r="C10" s="71"/>
      <c r="D10" s="71">
        <v>4</v>
      </c>
      <c r="E10" s="71">
        <f t="shared" si="0"/>
        <v>4</v>
      </c>
    </row>
    <row r="11" spans="1:5">
      <c r="A11" s="66" t="s">
        <v>1017</v>
      </c>
      <c r="B11" s="69"/>
      <c r="C11" s="71"/>
      <c r="D11" s="71"/>
      <c r="E11" s="71">
        <f t="shared" si="0"/>
        <v>0</v>
      </c>
    </row>
    <row r="12" spans="1:5">
      <c r="A12" s="66" t="s">
        <v>1018</v>
      </c>
      <c r="B12" s="69">
        <f>SUM(B13:B17)</f>
        <v>39210</v>
      </c>
      <c r="C12" s="69">
        <f t="shared" ref="C12:D12" si="1">SUM(C13:C17)</f>
        <v>1033</v>
      </c>
      <c r="D12" s="69">
        <f t="shared" si="1"/>
        <v>12842</v>
      </c>
      <c r="E12" s="71">
        <f t="shared" si="0"/>
        <v>53085</v>
      </c>
    </row>
    <row r="13" spans="1:5">
      <c r="A13" s="66" t="s">
        <v>1019</v>
      </c>
      <c r="B13" s="69">
        <f>22747+20663-5000</f>
        <v>38410</v>
      </c>
      <c r="C13" s="71"/>
      <c r="D13" s="71">
        <f>12304+34+11-8</f>
        <v>12341</v>
      </c>
      <c r="E13" s="71">
        <f t="shared" si="0"/>
        <v>50751</v>
      </c>
    </row>
    <row r="14" spans="1:5">
      <c r="A14" s="66" t="s">
        <v>1020</v>
      </c>
      <c r="B14" s="69"/>
      <c r="C14" s="71"/>
      <c r="D14" s="71">
        <v>16</v>
      </c>
      <c r="E14" s="71">
        <f t="shared" si="0"/>
        <v>16</v>
      </c>
    </row>
    <row r="15" spans="1:5">
      <c r="A15" s="66" t="s">
        <v>1021</v>
      </c>
      <c r="B15" s="69"/>
      <c r="C15" s="71"/>
      <c r="D15" s="71"/>
      <c r="E15" s="71">
        <f t="shared" si="0"/>
        <v>0</v>
      </c>
    </row>
    <row r="16" spans="1:5">
      <c r="A16" s="66" t="s">
        <v>1022</v>
      </c>
      <c r="B16" s="69">
        <v>300</v>
      </c>
      <c r="C16" s="71">
        <f>60+973</f>
        <v>1033</v>
      </c>
      <c r="D16" s="71">
        <v>397</v>
      </c>
      <c r="E16" s="71">
        <f t="shared" si="0"/>
        <v>1730</v>
      </c>
    </row>
    <row r="17" spans="1:5">
      <c r="A17" s="66" t="s">
        <v>1023</v>
      </c>
      <c r="B17" s="69">
        <v>500</v>
      </c>
      <c r="C17" s="71"/>
      <c r="D17" s="71">
        <v>88</v>
      </c>
      <c r="E17" s="71">
        <f t="shared" si="0"/>
        <v>588</v>
      </c>
    </row>
    <row r="18" spans="1:5">
      <c r="A18" s="66" t="s">
        <v>1024</v>
      </c>
      <c r="B18" s="69"/>
      <c r="C18" s="71"/>
      <c r="D18" s="71"/>
      <c r="E18" s="71">
        <f t="shared" si="0"/>
        <v>0</v>
      </c>
    </row>
    <row r="19" spans="1:5">
      <c r="A19" s="72" t="s">
        <v>1025</v>
      </c>
      <c r="B19" s="69"/>
      <c r="C19" s="71"/>
      <c r="D19" s="71"/>
      <c r="E19" s="71">
        <f t="shared" si="0"/>
        <v>0</v>
      </c>
    </row>
    <row r="20" spans="1:5">
      <c r="A20" s="72" t="s">
        <v>1026</v>
      </c>
      <c r="B20" s="69"/>
      <c r="C20" s="71"/>
      <c r="D20" s="71"/>
      <c r="E20" s="71">
        <f t="shared" si="0"/>
        <v>0</v>
      </c>
    </row>
    <row r="21" spans="1:5">
      <c r="A21" s="72" t="s">
        <v>1027</v>
      </c>
      <c r="B21" s="69"/>
      <c r="C21" s="71"/>
      <c r="D21" s="71"/>
      <c r="E21" s="71">
        <f t="shared" si="0"/>
        <v>0</v>
      </c>
    </row>
    <row r="22" spans="1:5">
      <c r="A22" s="68" t="s">
        <v>1028</v>
      </c>
      <c r="B22" s="69"/>
      <c r="C22" s="71"/>
      <c r="D22" s="71"/>
      <c r="E22" s="71">
        <f t="shared" si="0"/>
        <v>0</v>
      </c>
    </row>
    <row r="23" spans="1:5">
      <c r="A23" s="68" t="s">
        <v>1029</v>
      </c>
      <c r="B23" s="69"/>
      <c r="C23" s="71"/>
      <c r="D23" s="71"/>
      <c r="E23" s="71">
        <f t="shared" si="0"/>
        <v>0</v>
      </c>
    </row>
    <row r="24" spans="1:5">
      <c r="A24" s="68" t="s">
        <v>1030</v>
      </c>
      <c r="B24" s="69"/>
      <c r="C24" s="71"/>
      <c r="D24" s="71"/>
      <c r="E24" s="71">
        <f t="shared" si="0"/>
        <v>0</v>
      </c>
    </row>
    <row r="25" spans="1:5">
      <c r="A25" s="68" t="s">
        <v>1031</v>
      </c>
      <c r="B25" s="73"/>
      <c r="C25" s="71">
        <v>1007</v>
      </c>
      <c r="D25" s="71">
        <f>1076+7</f>
        <v>1083</v>
      </c>
      <c r="E25" s="71">
        <f t="shared" si="0"/>
        <v>2090</v>
      </c>
    </row>
    <row r="26" spans="1:5">
      <c r="A26" s="68" t="s">
        <v>1032</v>
      </c>
      <c r="B26" s="73"/>
      <c r="C26" s="71"/>
      <c r="D26" s="71">
        <v>987</v>
      </c>
      <c r="E26" s="71">
        <f t="shared" si="0"/>
        <v>987</v>
      </c>
    </row>
    <row r="27" spans="1:5">
      <c r="A27" s="72" t="s">
        <v>1033</v>
      </c>
      <c r="B27" s="73">
        <v>6590</v>
      </c>
      <c r="C27" s="71"/>
      <c r="D27" s="71"/>
      <c r="E27" s="71">
        <f t="shared" si="0"/>
        <v>6590</v>
      </c>
    </row>
    <row r="28" spans="1:5">
      <c r="A28" s="68" t="s">
        <v>1034</v>
      </c>
      <c r="B28" s="73"/>
      <c r="C28" s="71"/>
      <c r="D28" s="71"/>
      <c r="E28" s="71">
        <f t="shared" si="0"/>
        <v>0</v>
      </c>
    </row>
    <row r="29" spans="1:5">
      <c r="A29" s="74" t="s">
        <v>1035</v>
      </c>
      <c r="B29" s="71">
        <f>B5+B8+B11+B12+B18+B22+B23+B24+B25+B27+B28</f>
        <v>45800</v>
      </c>
      <c r="C29" s="71">
        <f>C5+C8+C11+C12+C18+C22+C23+C24+C25+C27+C28</f>
        <v>7591</v>
      </c>
      <c r="D29" s="71">
        <f>D5+D8+D11+D12+D18+D22+D23+D24+D25+D27+D28+D26</f>
        <v>21482</v>
      </c>
      <c r="E29" s="71">
        <f t="shared" si="0"/>
        <v>74873</v>
      </c>
    </row>
    <row r="30" spans="1:5" s="64" customFormat="1" ht="20.100000000000001" customHeight="1">
      <c r="A30" s="75" t="s">
        <v>1036</v>
      </c>
      <c r="B30" s="76">
        <f>B31+B34+B35+B36+B37</f>
        <v>85000</v>
      </c>
      <c r="C30" s="80"/>
      <c r="D30" s="80"/>
      <c r="E30" s="80">
        <f t="shared" si="0"/>
        <v>85000</v>
      </c>
    </row>
    <row r="31" spans="1:5" s="64" customFormat="1" ht="20.100000000000001" customHeight="1">
      <c r="A31" s="76" t="s">
        <v>1037</v>
      </c>
      <c r="B31" s="76"/>
      <c r="C31" s="80"/>
      <c r="D31" s="80"/>
      <c r="E31" s="80">
        <f t="shared" ref="E31:E41" si="2">SUM(B31:D31)</f>
        <v>0</v>
      </c>
    </row>
    <row r="32" spans="1:5" s="64" customFormat="1" ht="20.100000000000001" customHeight="1">
      <c r="A32" s="76" t="s">
        <v>1038</v>
      </c>
      <c r="B32" s="76"/>
      <c r="C32" s="80"/>
      <c r="D32" s="80"/>
      <c r="E32" s="80">
        <f t="shared" si="2"/>
        <v>0</v>
      </c>
    </row>
    <row r="33" spans="1:5" s="64" customFormat="1" ht="20.100000000000001" customHeight="1">
      <c r="A33" s="76" t="s">
        <v>1039</v>
      </c>
      <c r="B33" s="76"/>
      <c r="C33" s="80"/>
      <c r="D33" s="80"/>
      <c r="E33" s="80">
        <f t="shared" si="2"/>
        <v>0</v>
      </c>
    </row>
    <row r="34" spans="1:5" s="64" customFormat="1" ht="20.100000000000001" customHeight="1">
      <c r="A34" s="76" t="s">
        <v>1040</v>
      </c>
      <c r="B34" s="76">
        <v>85000</v>
      </c>
      <c r="C34" s="80"/>
      <c r="D34" s="80"/>
      <c r="E34" s="80">
        <f t="shared" si="2"/>
        <v>85000</v>
      </c>
    </row>
    <row r="35" spans="1:5" s="64" customFormat="1" ht="20.100000000000001" customHeight="1">
      <c r="A35" s="76" t="s">
        <v>1041</v>
      </c>
      <c r="B35" s="76"/>
      <c r="C35" s="80"/>
      <c r="D35" s="80"/>
      <c r="E35" s="80">
        <f t="shared" si="2"/>
        <v>0</v>
      </c>
    </row>
    <row r="36" spans="1:5" s="64" customFormat="1" ht="20.100000000000001" customHeight="1">
      <c r="A36" s="77" t="s">
        <v>1042</v>
      </c>
      <c r="B36" s="76"/>
      <c r="C36" s="80"/>
      <c r="D36" s="80"/>
      <c r="E36" s="80">
        <f t="shared" si="2"/>
        <v>0</v>
      </c>
    </row>
    <row r="37" spans="1:5" s="64" customFormat="1" ht="20.100000000000001" customHeight="1">
      <c r="A37" s="77" t="s">
        <v>1043</v>
      </c>
      <c r="B37" s="76"/>
      <c r="C37" s="80"/>
      <c r="D37" s="80"/>
      <c r="E37" s="80">
        <f t="shared" si="2"/>
        <v>0</v>
      </c>
    </row>
    <row r="38" spans="1:5" s="64" customFormat="1" ht="20.100000000000001" customHeight="1">
      <c r="A38" s="76">
        <f>[3]表九!B184</f>
        <v>0</v>
      </c>
      <c r="B38" s="76"/>
      <c r="C38" s="80"/>
      <c r="D38" s="80"/>
      <c r="E38" s="80">
        <f t="shared" si="2"/>
        <v>0</v>
      </c>
    </row>
    <row r="39" spans="1:5">
      <c r="A39" s="78"/>
      <c r="B39" s="73"/>
      <c r="C39" s="71"/>
      <c r="D39" s="71"/>
      <c r="E39" s="80">
        <f t="shared" si="2"/>
        <v>0</v>
      </c>
    </row>
    <row r="40" spans="1:5">
      <c r="A40" s="78"/>
      <c r="B40" s="73"/>
      <c r="C40" s="71"/>
      <c r="D40" s="71"/>
      <c r="E40" s="80">
        <f t="shared" si="2"/>
        <v>0</v>
      </c>
    </row>
    <row r="41" spans="1:5">
      <c r="A41" s="67" t="s">
        <v>1044</v>
      </c>
      <c r="B41" s="73">
        <f>B29+B30</f>
        <v>130800</v>
      </c>
      <c r="C41" s="73">
        <f t="shared" ref="C41:D41" si="3">C29+C30</f>
        <v>7591</v>
      </c>
      <c r="D41" s="73">
        <f t="shared" si="3"/>
        <v>21482</v>
      </c>
      <c r="E41" s="80">
        <f t="shared" si="2"/>
        <v>159873</v>
      </c>
    </row>
    <row r="42" spans="1:5">
      <c r="A42" s="79"/>
      <c r="B42" s="79"/>
    </row>
    <row r="43" spans="1:5">
      <c r="A43" s="79"/>
      <c r="B43" s="79"/>
    </row>
    <row r="44" spans="1:5">
      <c r="A44" s="79"/>
      <c r="B44" s="79"/>
    </row>
    <row r="45" spans="1:5">
      <c r="A45" s="79"/>
      <c r="B45" s="79"/>
    </row>
    <row r="46" spans="1:5">
      <c r="A46" s="79"/>
      <c r="B46" s="79"/>
    </row>
    <row r="47" spans="1:5">
      <c r="A47" s="79"/>
      <c r="B47" s="79"/>
    </row>
    <row r="48" spans="1:5">
      <c r="A48" s="79"/>
      <c r="B48" s="79"/>
    </row>
  </sheetData>
  <mergeCells count="3">
    <mergeCell ref="A1:E1"/>
    <mergeCell ref="A2:E2"/>
    <mergeCell ref="A3:E3"/>
  </mergeCells>
  <phoneticPr fontId="62" type="noConversion"/>
  <pageMargins left="0.31496062992126" right="0.31496062992126" top="0.74803149606299202" bottom="0.74803149606299202" header="0.31496062992126" footer="0.31496062992126"/>
  <pageSetup paperSize="9" firstPageNumber="158" orientation="landscape"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Zeros="0" workbookViewId="0">
      <selection activeCell="C12" sqref="C12"/>
    </sheetView>
  </sheetViews>
  <sheetFormatPr defaultColWidth="9" defaultRowHeight="14.25"/>
  <cols>
    <col min="1" max="1" width="42.125" customWidth="1"/>
    <col min="2" max="2" width="12.375" customWidth="1"/>
  </cols>
  <sheetData>
    <row r="1" spans="1:2" ht="22.5">
      <c r="A1" s="313" t="s">
        <v>1045</v>
      </c>
      <c r="B1" s="313"/>
    </row>
    <row r="2" spans="1:2">
      <c r="A2" s="317" t="s">
        <v>1046</v>
      </c>
      <c r="B2" s="317"/>
    </row>
    <row r="3" spans="1:2" ht="18.75">
      <c r="A3" s="314" t="s">
        <v>1010</v>
      </c>
      <c r="B3" s="315"/>
    </row>
    <row r="4" spans="1:2">
      <c r="A4" s="65" t="s">
        <v>977</v>
      </c>
      <c r="B4" s="65" t="s">
        <v>978</v>
      </c>
    </row>
    <row r="5" spans="1:2">
      <c r="A5" s="66" t="s">
        <v>1011</v>
      </c>
      <c r="B5" s="67"/>
    </row>
    <row r="6" spans="1:2">
      <c r="A6" s="68" t="s">
        <v>1012</v>
      </c>
      <c r="B6" s="69"/>
    </row>
    <row r="7" spans="1:2">
      <c r="A7" s="70" t="s">
        <v>1013</v>
      </c>
      <c r="B7" s="71"/>
    </row>
    <row r="8" spans="1:2">
      <c r="A8" s="66" t="s">
        <v>1014</v>
      </c>
      <c r="B8" s="69"/>
    </row>
    <row r="9" spans="1:2">
      <c r="A9" s="68" t="s">
        <v>1015</v>
      </c>
      <c r="B9" s="69"/>
    </row>
    <row r="10" spans="1:2">
      <c r="A10" s="68" t="s">
        <v>1016</v>
      </c>
      <c r="B10" s="69"/>
    </row>
    <row r="11" spans="1:2">
      <c r="A11" s="66" t="s">
        <v>1017</v>
      </c>
      <c r="B11" s="69"/>
    </row>
    <row r="12" spans="1:2">
      <c r="A12" s="66" t="s">
        <v>1018</v>
      </c>
      <c r="B12" s="69">
        <f>SUM(B13:B17)</f>
        <v>39210</v>
      </c>
    </row>
    <row r="13" spans="1:2">
      <c r="A13" s="66" t="s">
        <v>1019</v>
      </c>
      <c r="B13" s="69">
        <f>22747+20663-5000</f>
        <v>38410</v>
      </c>
    </row>
    <row r="14" spans="1:2">
      <c r="A14" s="66" t="s">
        <v>1020</v>
      </c>
      <c r="B14" s="69"/>
    </row>
    <row r="15" spans="1:2">
      <c r="A15" s="66" t="s">
        <v>1021</v>
      </c>
      <c r="B15" s="69"/>
    </row>
    <row r="16" spans="1:2">
      <c r="A16" s="66" t="s">
        <v>1022</v>
      </c>
      <c r="B16" s="69">
        <v>300</v>
      </c>
    </row>
    <row r="17" spans="1:2">
      <c r="A17" s="66" t="s">
        <v>1023</v>
      </c>
      <c r="B17" s="69">
        <v>500</v>
      </c>
    </row>
    <row r="18" spans="1:2">
      <c r="A18" s="66" t="s">
        <v>1024</v>
      </c>
      <c r="B18" s="69"/>
    </row>
    <row r="19" spans="1:2">
      <c r="A19" s="72" t="s">
        <v>1025</v>
      </c>
      <c r="B19" s="69"/>
    </row>
    <row r="20" spans="1:2">
      <c r="A20" s="72" t="s">
        <v>1026</v>
      </c>
      <c r="B20" s="69"/>
    </row>
    <row r="21" spans="1:2">
      <c r="A21" s="72" t="s">
        <v>1027</v>
      </c>
      <c r="B21" s="69"/>
    </row>
    <row r="22" spans="1:2">
      <c r="A22" s="68" t="s">
        <v>1028</v>
      </c>
      <c r="B22" s="69"/>
    </row>
    <row r="23" spans="1:2">
      <c r="A23" s="68" t="s">
        <v>1029</v>
      </c>
      <c r="B23" s="69"/>
    </row>
    <row r="24" spans="1:2">
      <c r="A24" s="68" t="s">
        <v>1030</v>
      </c>
      <c r="B24" s="69"/>
    </row>
    <row r="25" spans="1:2">
      <c r="A25" s="68" t="s">
        <v>1031</v>
      </c>
      <c r="B25" s="73"/>
    </row>
    <row r="26" spans="1:2">
      <c r="A26" s="68" t="s">
        <v>1032</v>
      </c>
      <c r="B26" s="73"/>
    </row>
    <row r="27" spans="1:2">
      <c r="A27" s="72" t="s">
        <v>1033</v>
      </c>
      <c r="B27" s="73">
        <v>6590</v>
      </c>
    </row>
    <row r="28" spans="1:2">
      <c r="A28" s="68" t="s">
        <v>1034</v>
      </c>
      <c r="B28" s="73"/>
    </row>
    <row r="29" spans="1:2">
      <c r="A29" s="74" t="s">
        <v>1035</v>
      </c>
      <c r="B29" s="71">
        <f>B5+B8+B11+B12+B18+B22+B23+B24+B25+B27+B28</f>
        <v>45800</v>
      </c>
    </row>
    <row r="30" spans="1:2" s="64" customFormat="1" ht="20.100000000000001" customHeight="1">
      <c r="A30" s="75" t="s">
        <v>1036</v>
      </c>
      <c r="B30" s="76">
        <f>B31+B34+B35+B36+B37</f>
        <v>85000</v>
      </c>
    </row>
    <row r="31" spans="1:2" s="64" customFormat="1" ht="20.100000000000001" customHeight="1">
      <c r="A31" s="76" t="s">
        <v>1037</v>
      </c>
      <c r="B31" s="76"/>
    </row>
    <row r="32" spans="1:2" s="64" customFormat="1" ht="20.100000000000001" customHeight="1">
      <c r="A32" s="76" t="s">
        <v>1038</v>
      </c>
      <c r="B32" s="76"/>
    </row>
    <row r="33" spans="1:2" s="64" customFormat="1" ht="20.100000000000001" customHeight="1">
      <c r="A33" s="76" t="s">
        <v>1039</v>
      </c>
      <c r="B33" s="76"/>
    </row>
    <row r="34" spans="1:2" s="64" customFormat="1" ht="20.100000000000001" customHeight="1">
      <c r="A34" s="76" t="s">
        <v>1040</v>
      </c>
      <c r="B34" s="76">
        <v>85000</v>
      </c>
    </row>
    <row r="35" spans="1:2" s="64" customFormat="1" ht="20.100000000000001" customHeight="1">
      <c r="A35" s="76" t="s">
        <v>1041</v>
      </c>
      <c r="B35" s="76"/>
    </row>
    <row r="36" spans="1:2" s="64" customFormat="1" ht="20.100000000000001" customHeight="1">
      <c r="A36" s="77" t="s">
        <v>1042</v>
      </c>
      <c r="B36" s="76"/>
    </row>
    <row r="37" spans="1:2" s="64" customFormat="1" ht="20.100000000000001" customHeight="1">
      <c r="A37" s="77" t="s">
        <v>1043</v>
      </c>
      <c r="B37" s="76"/>
    </row>
    <row r="38" spans="1:2" s="64" customFormat="1" ht="20.100000000000001" customHeight="1">
      <c r="A38" s="76">
        <f>[3]表九!B184</f>
        <v>0</v>
      </c>
      <c r="B38" s="76"/>
    </row>
    <row r="39" spans="1:2">
      <c r="A39" s="78"/>
      <c r="B39" s="73"/>
    </row>
    <row r="40" spans="1:2">
      <c r="A40" s="78"/>
      <c r="B40" s="73"/>
    </row>
    <row r="41" spans="1:2">
      <c r="A41" s="67" t="s">
        <v>1044</v>
      </c>
      <c r="B41" s="73">
        <f>B29+B30</f>
        <v>130800</v>
      </c>
    </row>
    <row r="42" spans="1:2">
      <c r="A42" s="79"/>
      <c r="B42" s="79"/>
    </row>
    <row r="43" spans="1:2">
      <c r="A43" s="79"/>
      <c r="B43" s="79"/>
    </row>
    <row r="44" spans="1:2">
      <c r="A44" s="79"/>
      <c r="B44" s="79"/>
    </row>
    <row r="45" spans="1:2">
      <c r="A45" s="79"/>
      <c r="B45" s="79"/>
    </row>
    <row r="46" spans="1:2">
      <c r="A46" s="79"/>
      <c r="B46" s="79"/>
    </row>
    <row r="47" spans="1:2">
      <c r="A47" s="79"/>
      <c r="B47" s="79"/>
    </row>
    <row r="48" spans="1:2">
      <c r="A48" s="79"/>
      <c r="B48" s="79"/>
    </row>
  </sheetData>
  <mergeCells count="3">
    <mergeCell ref="A1:B1"/>
    <mergeCell ref="A2:B2"/>
    <mergeCell ref="A3:B3"/>
  </mergeCells>
  <phoneticPr fontId="62" type="noConversion"/>
  <pageMargins left="0.31496062992126" right="0.31496062992126" top="0.74803149606299202" bottom="0.74803149606299202" header="0.31496062992126" footer="0.31496062992126"/>
  <pageSetup paperSize="9" firstPageNumber="158"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W57" sqref="W57"/>
    </sheetView>
  </sheetViews>
  <sheetFormatPr defaultColWidth="9" defaultRowHeight="13.5"/>
  <cols>
    <col min="1" max="1" width="34.625" style="54" customWidth="1"/>
    <col min="2" max="2" width="15.625" style="54" customWidth="1"/>
    <col min="3" max="3" width="16" style="54" customWidth="1"/>
    <col min="4" max="16384" width="9" style="54"/>
  </cols>
  <sheetData>
    <row r="1" spans="1:3" ht="20.25">
      <c r="A1" s="318" t="s">
        <v>1047</v>
      </c>
      <c r="B1" s="318"/>
      <c r="C1" s="318"/>
    </row>
    <row r="2" spans="1:3" ht="14.25">
      <c r="A2" s="319" t="s">
        <v>1048</v>
      </c>
      <c r="B2" s="319"/>
      <c r="C2" s="57" t="s">
        <v>1049</v>
      </c>
    </row>
    <row r="3" spans="1:3" ht="14.25">
      <c r="A3" s="58" t="s">
        <v>977</v>
      </c>
      <c r="B3" s="58" t="s">
        <v>283</v>
      </c>
      <c r="C3" s="59" t="s">
        <v>894</v>
      </c>
    </row>
    <row r="4" spans="1:3" ht="27.75" customHeight="1">
      <c r="A4" s="60" t="s">
        <v>1050</v>
      </c>
      <c r="B4" s="61">
        <v>7</v>
      </c>
      <c r="C4" s="61"/>
    </row>
    <row r="5" spans="1:3" ht="27.75" customHeight="1">
      <c r="A5" s="62" t="s">
        <v>1051</v>
      </c>
      <c r="B5" s="61">
        <v>5544</v>
      </c>
      <c r="C5" s="61"/>
    </row>
    <row r="6" spans="1:3" ht="27.75" customHeight="1">
      <c r="A6" s="62" t="s">
        <v>1052</v>
      </c>
      <c r="B6" s="61">
        <v>1033</v>
      </c>
      <c r="C6" s="61"/>
    </row>
    <row r="7" spans="1:3" ht="27.75" customHeight="1">
      <c r="A7" s="62" t="s">
        <v>1053</v>
      </c>
      <c r="B7" s="61">
        <v>1007</v>
      </c>
      <c r="C7" s="61"/>
    </row>
    <row r="8" spans="1:3" ht="27.75" customHeight="1">
      <c r="A8" s="63" t="s">
        <v>1035</v>
      </c>
      <c r="B8" s="61">
        <f>SUM(B4:B7)</f>
        <v>7591</v>
      </c>
      <c r="C8" s="61"/>
    </row>
  </sheetData>
  <mergeCells count="2">
    <mergeCell ref="A1:C1"/>
    <mergeCell ref="A2:B2"/>
  </mergeCells>
  <phoneticPr fontId="62" type="noConversion"/>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workbookViewId="0">
      <selection activeCell="D19" sqref="D19"/>
    </sheetView>
  </sheetViews>
  <sheetFormatPr defaultColWidth="9" defaultRowHeight="13.5"/>
  <cols>
    <col min="1" max="1" width="34.375" style="54" customWidth="1"/>
    <col min="2" max="2" width="12.75" style="54" customWidth="1"/>
    <col min="3" max="3" width="30.125" style="54" customWidth="1"/>
    <col min="4" max="16384" width="9" style="54"/>
  </cols>
  <sheetData>
    <row r="1" spans="1:4" ht="20.25">
      <c r="A1" s="318" t="s">
        <v>1054</v>
      </c>
      <c r="B1" s="318"/>
      <c r="C1" s="318"/>
    </row>
    <row r="2" spans="1:4" ht="20.25">
      <c r="A2" s="55" t="s">
        <v>1055</v>
      </c>
      <c r="B2" s="56"/>
      <c r="C2" s="56" t="s">
        <v>957</v>
      </c>
    </row>
    <row r="4" spans="1:4" ht="40.5">
      <c r="A4" s="255" t="s">
        <v>958</v>
      </c>
      <c r="B4" s="255" t="s">
        <v>959</v>
      </c>
      <c r="C4" s="255" t="s">
        <v>960</v>
      </c>
      <c r="D4" s="255" t="s">
        <v>1182</v>
      </c>
    </row>
    <row r="5" spans="1:4">
      <c r="A5" s="256" t="s">
        <v>1183</v>
      </c>
      <c r="B5" s="257"/>
      <c r="C5" s="257"/>
      <c r="D5" s="258"/>
    </row>
    <row r="6" spans="1:4">
      <c r="A6" s="256" t="s">
        <v>1183</v>
      </c>
      <c r="B6" s="257"/>
      <c r="C6" s="257"/>
      <c r="D6" s="258"/>
    </row>
    <row r="7" spans="1:4">
      <c r="A7" s="256" t="s">
        <v>1183</v>
      </c>
      <c r="B7" s="257"/>
      <c r="C7" s="257"/>
      <c r="D7" s="258"/>
    </row>
    <row r="8" spans="1:4">
      <c r="A8" s="259" t="s">
        <v>1184</v>
      </c>
      <c r="B8" s="260"/>
      <c r="C8" s="260"/>
      <c r="D8" s="260"/>
    </row>
    <row r="9" spans="1:4">
      <c r="A9" s="255" t="s">
        <v>966</v>
      </c>
      <c r="B9" s="261"/>
      <c r="C9" s="261"/>
      <c r="D9" s="261"/>
    </row>
    <row r="10" spans="1:4" ht="14.25">
      <c r="A10" s="263" t="s">
        <v>1185</v>
      </c>
      <c r="B10" s="264"/>
      <c r="C10" s="262"/>
      <c r="D10" s="262"/>
    </row>
  </sheetData>
  <mergeCells count="1">
    <mergeCell ref="A1:C1"/>
  </mergeCells>
  <phoneticPr fontId="62" type="noConversion"/>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Zeros="0" workbookViewId="0">
      <selection activeCell="A2" sqref="A2"/>
    </sheetView>
  </sheetViews>
  <sheetFormatPr defaultColWidth="9" defaultRowHeight="14.25"/>
  <cols>
    <col min="1" max="1" width="40" style="35" customWidth="1"/>
    <col min="2" max="2" width="12.625" style="35" customWidth="1"/>
    <col min="3" max="3" width="10.125" style="35" customWidth="1"/>
    <col min="4" max="4" width="9.75" style="35" customWidth="1"/>
    <col min="5" max="5" width="10.625" style="35" customWidth="1"/>
    <col min="6" max="6" width="12.75" style="35" customWidth="1"/>
    <col min="7" max="7" width="10.25" style="35" customWidth="1"/>
    <col min="8" max="8" width="7.625" style="35" customWidth="1"/>
    <col min="9" max="9" width="10.25" style="35" customWidth="1"/>
    <col min="10" max="16384" width="9" style="35"/>
  </cols>
  <sheetData>
    <row r="1" spans="1:10" ht="25.5">
      <c r="A1" s="320" t="s">
        <v>1056</v>
      </c>
      <c r="B1" s="320"/>
      <c r="C1" s="320"/>
      <c r="D1" s="321"/>
      <c r="E1" s="320"/>
      <c r="F1" s="320"/>
      <c r="G1" s="320"/>
      <c r="H1" s="320"/>
      <c r="I1" s="320"/>
    </row>
    <row r="2" spans="1:10" ht="27" customHeight="1">
      <c r="A2" s="36" t="s">
        <v>1057</v>
      </c>
      <c r="B2" s="37"/>
      <c r="C2" s="38"/>
      <c r="D2" s="39"/>
      <c r="E2" s="37"/>
      <c r="F2" s="37"/>
      <c r="G2" s="37"/>
      <c r="H2" s="37"/>
      <c r="I2" s="48" t="s">
        <v>26</v>
      </c>
    </row>
    <row r="3" spans="1:10" ht="63" customHeight="1">
      <c r="A3" s="40" t="s">
        <v>1058</v>
      </c>
      <c r="B3" s="41" t="s">
        <v>82</v>
      </c>
      <c r="C3" s="42" t="s">
        <v>1059</v>
      </c>
      <c r="D3" s="42" t="s">
        <v>1060</v>
      </c>
      <c r="E3" s="43" t="s">
        <v>1061</v>
      </c>
      <c r="F3" s="44" t="s">
        <v>1062</v>
      </c>
      <c r="G3" s="44" t="s">
        <v>1063</v>
      </c>
      <c r="H3" s="44" t="s">
        <v>1064</v>
      </c>
      <c r="I3" s="41" t="s">
        <v>1065</v>
      </c>
    </row>
    <row r="4" spans="1:10" ht="21" customHeight="1">
      <c r="A4" s="49" t="s">
        <v>892</v>
      </c>
      <c r="B4" s="46">
        <f>C4+D4+E4+F4+G4+H4+I4</f>
        <v>66470</v>
      </c>
      <c r="C4" s="50">
        <v>0</v>
      </c>
      <c r="D4" s="50">
        <v>28290</v>
      </c>
      <c r="E4" s="46">
        <v>36977</v>
      </c>
      <c r="F4" s="46">
        <v>0</v>
      </c>
      <c r="G4" s="46">
        <v>0</v>
      </c>
      <c r="H4" s="46">
        <v>0</v>
      </c>
      <c r="I4" s="52">
        <v>1203</v>
      </c>
      <c r="J4" s="53"/>
    </row>
    <row r="5" spans="1:10" ht="21" customHeight="1">
      <c r="A5" s="45" t="s">
        <v>1066</v>
      </c>
      <c r="B5" s="46">
        <f>C5+D5+E5+F5+G5+H5+I5</f>
        <v>32114</v>
      </c>
      <c r="C5" s="46">
        <v>0</v>
      </c>
      <c r="D5" s="46">
        <v>11547</v>
      </c>
      <c r="E5" s="46">
        <v>19383</v>
      </c>
      <c r="F5" s="46">
        <v>0</v>
      </c>
      <c r="G5" s="46">
        <v>0</v>
      </c>
      <c r="H5" s="46">
        <v>0</v>
      </c>
      <c r="I5" s="52">
        <v>1184</v>
      </c>
    </row>
    <row r="6" spans="1:10" ht="21" customHeight="1">
      <c r="A6" s="45" t="s">
        <v>1067</v>
      </c>
      <c r="B6" s="46">
        <f>C6+D6+E6+F6+G6+H6+I6</f>
        <v>33641</v>
      </c>
      <c r="C6" s="46">
        <v>0</v>
      </c>
      <c r="D6" s="46">
        <v>16227</v>
      </c>
      <c r="E6" s="46">
        <v>17414</v>
      </c>
      <c r="F6" s="46">
        <v>0</v>
      </c>
      <c r="G6" s="46">
        <v>0</v>
      </c>
      <c r="H6" s="46">
        <v>0</v>
      </c>
      <c r="I6" s="52">
        <v>0</v>
      </c>
    </row>
    <row r="7" spans="1:10" ht="21" customHeight="1">
      <c r="A7" s="47" t="s">
        <v>1068</v>
      </c>
      <c r="B7" s="46">
        <f>C7+D7+E7+F7+G7+H7+I7</f>
        <v>237</v>
      </c>
      <c r="C7" s="46">
        <v>0</v>
      </c>
      <c r="D7" s="46">
        <v>140</v>
      </c>
      <c r="E7" s="46">
        <v>80</v>
      </c>
      <c r="F7" s="46">
        <v>0</v>
      </c>
      <c r="G7" s="46">
        <v>0</v>
      </c>
      <c r="H7" s="46">
        <v>0</v>
      </c>
      <c r="I7" s="52">
        <v>17</v>
      </c>
    </row>
    <row r="8" spans="1:10" ht="21" customHeight="1">
      <c r="A8" s="47" t="s">
        <v>1069</v>
      </c>
      <c r="B8" s="46">
        <f>C8+D8</f>
        <v>0</v>
      </c>
      <c r="C8" s="46">
        <v>0</v>
      </c>
      <c r="D8" s="46">
        <v>0</v>
      </c>
      <c r="E8" s="51">
        <v>0</v>
      </c>
      <c r="F8" s="46">
        <v>0</v>
      </c>
      <c r="G8" s="46">
        <v>0</v>
      </c>
      <c r="H8" s="46">
        <v>0</v>
      </c>
      <c r="I8" s="46">
        <v>0</v>
      </c>
    </row>
    <row r="9" spans="1:10" ht="21" customHeight="1">
      <c r="A9" s="47" t="s">
        <v>1070</v>
      </c>
      <c r="B9" s="46">
        <f>C9+D9+E9+F9+I9</f>
        <v>121</v>
      </c>
      <c r="C9" s="46">
        <v>0</v>
      </c>
      <c r="D9" s="46">
        <v>21</v>
      </c>
      <c r="E9" s="46">
        <v>100</v>
      </c>
      <c r="F9" s="46">
        <v>0</v>
      </c>
      <c r="G9" s="46">
        <v>0</v>
      </c>
      <c r="H9" s="46">
        <v>0</v>
      </c>
      <c r="I9" s="46">
        <v>0</v>
      </c>
    </row>
    <row r="10" spans="1:10" ht="21" customHeight="1">
      <c r="A10" s="47" t="s">
        <v>1071</v>
      </c>
      <c r="B10" s="46">
        <f>C10+D10+E10+F10+G10+H10+I10</f>
        <v>357</v>
      </c>
      <c r="C10" s="46">
        <v>0</v>
      </c>
      <c r="D10" s="46">
        <v>355</v>
      </c>
      <c r="E10" s="46">
        <v>0</v>
      </c>
      <c r="F10" s="46">
        <v>0</v>
      </c>
      <c r="G10" s="46">
        <v>0</v>
      </c>
      <c r="H10" s="46">
        <v>0</v>
      </c>
      <c r="I10" s="46">
        <v>2</v>
      </c>
    </row>
    <row r="11" spans="1:10" ht="21" customHeight="1">
      <c r="A11" s="47" t="s">
        <v>1072</v>
      </c>
      <c r="B11" s="46">
        <f>C11</f>
        <v>0</v>
      </c>
      <c r="C11" s="46">
        <v>0</v>
      </c>
      <c r="D11" s="46">
        <v>0</v>
      </c>
      <c r="E11" s="46">
        <v>0</v>
      </c>
      <c r="F11" s="46">
        <v>0</v>
      </c>
      <c r="G11" s="46">
        <v>0</v>
      </c>
      <c r="H11" s="46">
        <v>0</v>
      </c>
      <c r="I11" s="46">
        <v>0</v>
      </c>
    </row>
    <row r="12" spans="1:10" ht="21" customHeight="1">
      <c r="A12" s="47" t="s">
        <v>1073</v>
      </c>
      <c r="B12" s="46">
        <f>C12</f>
        <v>0</v>
      </c>
      <c r="C12" s="46">
        <v>0</v>
      </c>
      <c r="D12" s="46">
        <v>0</v>
      </c>
      <c r="E12" s="46">
        <v>0</v>
      </c>
      <c r="F12" s="46">
        <v>0</v>
      </c>
      <c r="G12" s="46">
        <v>0</v>
      </c>
      <c r="H12" s="46">
        <v>0</v>
      </c>
      <c r="I12" s="46">
        <v>0</v>
      </c>
    </row>
  </sheetData>
  <mergeCells count="1">
    <mergeCell ref="A1:I1"/>
  </mergeCells>
  <phoneticPr fontId="62" type="noConversion"/>
  <printOptions horizontalCentered="1"/>
  <pageMargins left="0.511811023622047" right="0.511811023622047" top="0.74803149606299202" bottom="0.35433070866141703" header="0.31496062992126" footer="0.31496062992126"/>
  <pageSetup paperSize="9" firstPageNumber="159"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Zeros="0" workbookViewId="0">
      <selection activeCell="L52" sqref="L52"/>
    </sheetView>
  </sheetViews>
  <sheetFormatPr defaultColWidth="9" defaultRowHeight="14.25"/>
  <cols>
    <col min="1" max="1" width="40" style="35" customWidth="1"/>
    <col min="2" max="2" width="12.625" style="35" customWidth="1"/>
    <col min="3" max="3" width="10.125" style="35" customWidth="1"/>
    <col min="4" max="4" width="9.75" style="35" customWidth="1"/>
    <col min="5" max="5" width="10.625" style="35" customWidth="1"/>
    <col min="6" max="6" width="12.75" style="35" customWidth="1"/>
    <col min="7" max="7" width="10.25" style="35" customWidth="1"/>
    <col min="8" max="8" width="7.625" style="35" customWidth="1"/>
    <col min="9" max="9" width="10.25" style="35" customWidth="1"/>
    <col min="10" max="16384" width="9" style="35"/>
  </cols>
  <sheetData>
    <row r="1" spans="1:9" ht="25.5">
      <c r="A1" s="320" t="s">
        <v>1074</v>
      </c>
      <c r="B1" s="320"/>
      <c r="C1" s="320"/>
      <c r="D1" s="321"/>
      <c r="E1" s="320"/>
      <c r="F1" s="320"/>
      <c r="G1" s="320"/>
      <c r="H1" s="320"/>
      <c r="I1" s="320"/>
    </row>
    <row r="2" spans="1:9" ht="27" customHeight="1">
      <c r="A2" s="36" t="s">
        <v>1075</v>
      </c>
      <c r="B2" s="37"/>
      <c r="C2" s="38"/>
      <c r="D2" s="39"/>
      <c r="E2" s="37"/>
      <c r="F2" s="37"/>
      <c r="G2" s="37"/>
      <c r="H2" s="37"/>
      <c r="I2" s="48" t="s">
        <v>26</v>
      </c>
    </row>
    <row r="3" spans="1:9" ht="63" customHeight="1">
      <c r="A3" s="40" t="s">
        <v>1058</v>
      </c>
      <c r="B3" s="41" t="s">
        <v>82</v>
      </c>
      <c r="C3" s="42" t="s">
        <v>1059</v>
      </c>
      <c r="D3" s="42" t="s">
        <v>1060</v>
      </c>
      <c r="E3" s="43" t="s">
        <v>1061</v>
      </c>
      <c r="F3" s="44" t="s">
        <v>1062</v>
      </c>
      <c r="G3" s="44" t="s">
        <v>1063</v>
      </c>
      <c r="H3" s="44" t="s">
        <v>1064</v>
      </c>
      <c r="I3" s="41" t="s">
        <v>1065</v>
      </c>
    </row>
    <row r="4" spans="1:9" ht="21" customHeight="1">
      <c r="A4" s="45" t="s">
        <v>1076</v>
      </c>
      <c r="B4" s="46">
        <f>C4+D4+E4+F4+G4+H4+I4</f>
        <v>53231</v>
      </c>
      <c r="C4" s="46">
        <v>0</v>
      </c>
      <c r="D4" s="46">
        <v>18298</v>
      </c>
      <c r="E4" s="46">
        <v>34147</v>
      </c>
      <c r="F4" s="46">
        <v>0</v>
      </c>
      <c r="G4" s="46">
        <v>0</v>
      </c>
      <c r="H4" s="46">
        <v>0</v>
      </c>
      <c r="I4" s="46">
        <v>786</v>
      </c>
    </row>
    <row r="5" spans="1:9" ht="21" customHeight="1">
      <c r="A5" s="45" t="s">
        <v>1077</v>
      </c>
      <c r="B5" s="46">
        <f>C5+D5+E5+F5+G5+H5+I5</f>
        <v>50277</v>
      </c>
      <c r="C5" s="46">
        <v>0</v>
      </c>
      <c r="D5" s="46">
        <v>18285</v>
      </c>
      <c r="E5" s="46">
        <v>31627</v>
      </c>
      <c r="F5" s="46">
        <v>0</v>
      </c>
      <c r="G5" s="46">
        <v>0</v>
      </c>
      <c r="H5" s="46">
        <v>0</v>
      </c>
      <c r="I5" s="46">
        <v>365</v>
      </c>
    </row>
    <row r="6" spans="1:9" ht="21" customHeight="1">
      <c r="A6" s="45" t="s">
        <v>1078</v>
      </c>
      <c r="B6" s="46">
        <f>C6+D6+E6+F6+I6</f>
        <v>233</v>
      </c>
      <c r="C6" s="46">
        <v>0</v>
      </c>
      <c r="D6" s="46">
        <v>13</v>
      </c>
      <c r="E6" s="46">
        <v>220</v>
      </c>
      <c r="F6" s="46">
        <v>0</v>
      </c>
      <c r="G6" s="46">
        <v>0</v>
      </c>
      <c r="H6" s="46">
        <v>0</v>
      </c>
      <c r="I6" s="46">
        <v>0</v>
      </c>
    </row>
    <row r="7" spans="1:9" ht="21" customHeight="1">
      <c r="A7" s="47" t="s">
        <v>1079</v>
      </c>
      <c r="B7" s="46">
        <f>C7+D7+E7+F7+G7+H7+I7</f>
        <v>2301</v>
      </c>
      <c r="C7" s="46">
        <v>0</v>
      </c>
      <c r="D7" s="46">
        <v>0</v>
      </c>
      <c r="E7" s="46">
        <v>2300</v>
      </c>
      <c r="F7" s="46">
        <v>0</v>
      </c>
      <c r="G7" s="46">
        <v>0</v>
      </c>
      <c r="H7" s="46">
        <v>0</v>
      </c>
      <c r="I7" s="46">
        <v>1</v>
      </c>
    </row>
    <row r="8" spans="1:9" ht="21" customHeight="1">
      <c r="A8" s="47" t="s">
        <v>1080</v>
      </c>
      <c r="B8" s="46">
        <f>C8</f>
        <v>0</v>
      </c>
      <c r="C8" s="46">
        <v>0</v>
      </c>
      <c r="D8" s="46">
        <v>0</v>
      </c>
      <c r="E8" s="46">
        <v>0</v>
      </c>
      <c r="F8" s="46">
        <v>0</v>
      </c>
      <c r="G8" s="46">
        <v>0</v>
      </c>
      <c r="H8" s="46">
        <v>0</v>
      </c>
      <c r="I8" s="46">
        <v>0</v>
      </c>
    </row>
    <row r="9" spans="1:9" ht="21" customHeight="1">
      <c r="A9" s="47" t="s">
        <v>1081</v>
      </c>
      <c r="B9" s="46">
        <f>C9</f>
        <v>0</v>
      </c>
      <c r="C9" s="46">
        <v>0</v>
      </c>
      <c r="D9" s="46">
        <v>0</v>
      </c>
      <c r="E9" s="46">
        <v>0</v>
      </c>
      <c r="F9" s="46">
        <v>0</v>
      </c>
      <c r="G9" s="46">
        <v>0</v>
      </c>
      <c r="H9" s="46">
        <v>0</v>
      </c>
      <c r="I9" s="46">
        <v>0</v>
      </c>
    </row>
  </sheetData>
  <mergeCells count="1">
    <mergeCell ref="A1:I1"/>
  </mergeCells>
  <phoneticPr fontId="62" type="noConversion"/>
  <printOptions horizontalCentered="1"/>
  <pageMargins left="0.511811023622047" right="0.511811023622047" top="0.74803149606299202" bottom="0.35433070866141703" header="0.31496062992126" footer="0.31496062992126"/>
  <pageSetup paperSize="9" firstPageNumber="159"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C15" sqref="C15"/>
    </sheetView>
  </sheetViews>
  <sheetFormatPr defaultColWidth="9" defaultRowHeight="14.25"/>
  <cols>
    <col min="1" max="1" width="32" customWidth="1"/>
    <col min="3" max="3" width="15.375" customWidth="1"/>
  </cols>
  <sheetData>
    <row r="1" spans="1:3" ht="20.25">
      <c r="A1" s="322" t="s">
        <v>1082</v>
      </c>
      <c r="B1" s="322"/>
      <c r="C1" s="322"/>
    </row>
    <row r="2" spans="1:3" ht="25.5" customHeight="1">
      <c r="A2" s="30" t="s">
        <v>1083</v>
      </c>
      <c r="B2" s="24"/>
      <c r="C2" s="31" t="s">
        <v>26</v>
      </c>
    </row>
    <row r="3" spans="1:3" ht="25.5" customHeight="1">
      <c r="A3" s="323" t="s">
        <v>1084</v>
      </c>
      <c r="B3" s="324"/>
      <c r="C3" s="324"/>
    </row>
    <row r="4" spans="1:3" ht="25.5" customHeight="1">
      <c r="A4" s="325" t="s">
        <v>1085</v>
      </c>
      <c r="B4" s="325" t="s">
        <v>1086</v>
      </c>
      <c r="C4" s="325" t="s">
        <v>283</v>
      </c>
    </row>
    <row r="5" spans="1:3" ht="25.5" customHeight="1">
      <c r="A5" s="326"/>
      <c r="B5" s="326"/>
      <c r="C5" s="326"/>
    </row>
    <row r="6" spans="1:3" ht="25.5" customHeight="1">
      <c r="A6" s="28" t="s">
        <v>1087</v>
      </c>
      <c r="B6" s="27">
        <v>1</v>
      </c>
      <c r="C6" s="28"/>
    </row>
    <row r="7" spans="1:3" ht="25.5" customHeight="1">
      <c r="A7" s="28" t="s">
        <v>1088</v>
      </c>
      <c r="B7" s="27">
        <v>2</v>
      </c>
      <c r="C7" s="32">
        <v>800</v>
      </c>
    </row>
    <row r="8" spans="1:3" ht="25.5" customHeight="1">
      <c r="A8" s="28" t="s">
        <v>1089</v>
      </c>
      <c r="B8" s="27">
        <v>3</v>
      </c>
      <c r="C8" s="32"/>
    </row>
    <row r="9" spans="1:3" ht="25.5" customHeight="1">
      <c r="A9" s="28" t="s">
        <v>1090</v>
      </c>
      <c r="B9" s="27">
        <v>4</v>
      </c>
      <c r="C9" s="32"/>
    </row>
    <row r="10" spans="1:3" ht="25.5" customHeight="1">
      <c r="A10" s="29" t="s">
        <v>1091</v>
      </c>
      <c r="B10" s="27">
        <v>5</v>
      </c>
      <c r="C10" s="32"/>
    </row>
    <row r="11" spans="1:3" ht="25.5" customHeight="1">
      <c r="A11" s="29" t="s">
        <v>1092</v>
      </c>
      <c r="B11" s="27">
        <v>6</v>
      </c>
      <c r="C11" s="32"/>
    </row>
    <row r="12" spans="1:3" ht="25.5" customHeight="1">
      <c r="A12" s="33"/>
      <c r="B12" s="27">
        <v>7</v>
      </c>
      <c r="C12" s="34"/>
    </row>
    <row r="13" spans="1:3" ht="25.5" customHeight="1">
      <c r="A13" s="27"/>
      <c r="B13" s="27">
        <v>8</v>
      </c>
      <c r="C13" s="32"/>
    </row>
    <row r="14" spans="1:3" ht="25.5" customHeight="1">
      <c r="A14" s="27" t="s">
        <v>1093</v>
      </c>
      <c r="B14" s="27">
        <v>9</v>
      </c>
      <c r="C14" s="32">
        <f>SUM(C7:C13)</f>
        <v>800</v>
      </c>
    </row>
    <row r="15" spans="1:3" ht="25.5" customHeight="1">
      <c r="A15" s="29" t="s">
        <v>1094</v>
      </c>
      <c r="B15" s="27">
        <v>10</v>
      </c>
      <c r="C15" s="32">
        <v>24</v>
      </c>
    </row>
    <row r="16" spans="1:3" ht="25.5" customHeight="1">
      <c r="A16" s="27" t="s">
        <v>1095</v>
      </c>
      <c r="B16" s="27">
        <v>11</v>
      </c>
      <c r="C16" s="32">
        <v>824</v>
      </c>
    </row>
  </sheetData>
  <mergeCells count="5">
    <mergeCell ref="A1:C1"/>
    <mergeCell ref="A3:C3"/>
    <mergeCell ref="A4:A5"/>
    <mergeCell ref="B4:B5"/>
    <mergeCell ref="C4:C5"/>
  </mergeCells>
  <phoneticPr fontId="62" type="noConversion"/>
  <printOptions horizontalCentered="1"/>
  <pageMargins left="0.70866141732283505" right="0.70866141732283505" top="0.74803149606299202" bottom="0.55118110236220497" header="0.31496062992126" footer="0.31496062992126"/>
  <pageSetup paperSize="9" firstPageNumber="160" orientation="landscape"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2" sqref="A2"/>
    </sheetView>
  </sheetViews>
  <sheetFormatPr defaultColWidth="9" defaultRowHeight="14.25"/>
  <cols>
    <col min="1" max="1" width="32.625" customWidth="1"/>
    <col min="3" max="3" width="11.25" customWidth="1"/>
  </cols>
  <sheetData>
    <row r="1" spans="1:3" ht="20.25">
      <c r="A1" s="322" t="s">
        <v>1096</v>
      </c>
      <c r="B1" s="322"/>
      <c r="C1" s="322"/>
    </row>
    <row r="2" spans="1:3" ht="25.5" customHeight="1">
      <c r="A2" s="23" t="s">
        <v>1097</v>
      </c>
      <c r="B2" s="24"/>
      <c r="C2" s="25" t="s">
        <v>26</v>
      </c>
    </row>
    <row r="3" spans="1:3" ht="25.5" customHeight="1">
      <c r="A3" s="323" t="s">
        <v>1098</v>
      </c>
      <c r="B3" s="324"/>
      <c r="C3" s="327"/>
    </row>
    <row r="4" spans="1:3" ht="25.5" customHeight="1">
      <c r="A4" s="325" t="s">
        <v>1085</v>
      </c>
      <c r="B4" s="325" t="s">
        <v>1086</v>
      </c>
      <c r="C4" s="325" t="s">
        <v>283</v>
      </c>
    </row>
    <row r="5" spans="1:3" ht="25.5" customHeight="1">
      <c r="A5" s="326"/>
      <c r="B5" s="326"/>
      <c r="C5" s="326"/>
    </row>
    <row r="6" spans="1:3" ht="25.5" customHeight="1">
      <c r="A6" s="26" t="s">
        <v>1099</v>
      </c>
      <c r="B6" s="27">
        <v>12</v>
      </c>
      <c r="C6" s="28"/>
    </row>
    <row r="7" spans="1:3" ht="25.5" customHeight="1">
      <c r="A7" s="28" t="s">
        <v>1100</v>
      </c>
      <c r="B7" s="27">
        <v>13</v>
      </c>
      <c r="C7" s="28"/>
    </row>
    <row r="8" spans="1:3" ht="25.5" customHeight="1">
      <c r="A8" s="28" t="s">
        <v>1101</v>
      </c>
      <c r="B8" s="27">
        <v>14</v>
      </c>
      <c r="C8" s="28"/>
    </row>
    <row r="9" spans="1:3" ht="25.5" customHeight="1">
      <c r="A9" s="28" t="s">
        <v>1102</v>
      </c>
      <c r="B9" s="27">
        <v>15</v>
      </c>
      <c r="C9" s="28"/>
    </row>
    <row r="10" spans="1:3" ht="25.5" customHeight="1">
      <c r="A10" s="28" t="s">
        <v>1103</v>
      </c>
      <c r="B10" s="27">
        <v>16</v>
      </c>
      <c r="C10" s="28">
        <v>800</v>
      </c>
    </row>
    <row r="11" spans="1:3" ht="25.5" customHeight="1">
      <c r="A11" s="29" t="s">
        <v>1104</v>
      </c>
      <c r="B11" s="27">
        <v>17</v>
      </c>
      <c r="C11" s="27"/>
    </row>
    <row r="12" spans="1:3" ht="25.5" customHeight="1">
      <c r="A12" s="28" t="s">
        <v>1105</v>
      </c>
      <c r="B12" s="27">
        <v>18</v>
      </c>
      <c r="C12" s="28">
        <v>24</v>
      </c>
    </row>
    <row r="13" spans="1:3" ht="25.5" customHeight="1">
      <c r="A13" s="28"/>
      <c r="B13" s="27">
        <v>19</v>
      </c>
      <c r="C13" s="28"/>
    </row>
    <row r="14" spans="1:3" ht="25.5" customHeight="1">
      <c r="A14" s="27" t="s">
        <v>1106</v>
      </c>
      <c r="B14" s="27">
        <v>20</v>
      </c>
      <c r="C14" s="28">
        <f>SUM(C6:C13)</f>
        <v>824</v>
      </c>
    </row>
    <row r="15" spans="1:3" ht="25.5" customHeight="1">
      <c r="A15" s="28" t="s">
        <v>1107</v>
      </c>
      <c r="B15" s="27">
        <v>21</v>
      </c>
      <c r="C15" s="27"/>
    </row>
    <row r="16" spans="1:3" ht="25.5" customHeight="1">
      <c r="A16" s="27" t="s">
        <v>1108</v>
      </c>
      <c r="B16" s="27">
        <v>22</v>
      </c>
      <c r="C16" s="28">
        <v>824</v>
      </c>
    </row>
  </sheetData>
  <mergeCells count="5">
    <mergeCell ref="A1:C1"/>
    <mergeCell ref="A3:C3"/>
    <mergeCell ref="A4:A5"/>
    <mergeCell ref="B4:B5"/>
    <mergeCell ref="C4:C5"/>
  </mergeCells>
  <phoneticPr fontId="62" type="noConversion"/>
  <printOptions horizontalCentered="1"/>
  <pageMargins left="0.70866141732283505" right="0.70866141732283505" top="0.74803149606299202" bottom="0.55118110236220497" header="0.31496062992126" footer="0.31496062992126"/>
  <pageSetup paperSize="9" firstPageNumber="160"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K18" sqref="K18"/>
    </sheetView>
  </sheetViews>
  <sheetFormatPr defaultColWidth="9" defaultRowHeight="14.25"/>
  <cols>
    <col min="1" max="1" width="19.375" customWidth="1"/>
    <col min="6" max="6" width="21.75" customWidth="1"/>
  </cols>
  <sheetData>
    <row r="1" spans="1:10" ht="27">
      <c r="A1" s="266" t="s">
        <v>24</v>
      </c>
      <c r="B1" s="266"/>
      <c r="C1" s="266"/>
      <c r="D1" s="266"/>
      <c r="E1" s="266"/>
      <c r="F1" s="266"/>
      <c r="G1" s="266"/>
      <c r="H1" s="266"/>
      <c r="I1" s="266"/>
      <c r="J1" s="266"/>
    </row>
    <row r="2" spans="1:10" ht="22.5" customHeight="1">
      <c r="A2" s="201" t="s">
        <v>25</v>
      </c>
      <c r="B2" s="201"/>
      <c r="C2" s="201"/>
      <c r="D2" s="267"/>
      <c r="E2" s="267"/>
      <c r="F2" s="267"/>
      <c r="G2" s="201"/>
      <c r="H2" s="201"/>
      <c r="I2" s="268" t="s">
        <v>26</v>
      </c>
      <c r="J2" s="268"/>
    </row>
    <row r="3" spans="1:10" ht="36" customHeight="1">
      <c r="A3" s="202" t="s">
        <v>27</v>
      </c>
      <c r="B3" s="202" t="s">
        <v>28</v>
      </c>
      <c r="C3" s="202" t="s">
        <v>29</v>
      </c>
      <c r="D3" s="202" t="s">
        <v>30</v>
      </c>
      <c r="E3" s="202" t="s">
        <v>31</v>
      </c>
      <c r="F3" s="202" t="s">
        <v>27</v>
      </c>
      <c r="G3" s="202" t="s">
        <v>28</v>
      </c>
      <c r="H3" s="202" t="s">
        <v>29</v>
      </c>
      <c r="I3" s="202" t="s">
        <v>30</v>
      </c>
      <c r="J3" s="202" t="s">
        <v>32</v>
      </c>
    </row>
    <row r="4" spans="1:10" ht="21.75" customHeight="1">
      <c r="A4" s="203" t="s">
        <v>33</v>
      </c>
      <c r="B4" s="204">
        <f>SUM(B5:B14)</f>
        <v>51563</v>
      </c>
      <c r="C4" s="204">
        <f>SUM(C5:C14)</f>
        <v>55945</v>
      </c>
      <c r="D4" s="205">
        <f t="shared" ref="D4:D13" si="0">ROUND((C4-B4)/B4,4)</f>
        <v>8.5000000000000006E-2</v>
      </c>
      <c r="E4" s="206"/>
      <c r="F4" s="207" t="s">
        <v>34</v>
      </c>
      <c r="G4" s="204">
        <v>4811</v>
      </c>
      <c r="H4" s="204">
        <v>5590</v>
      </c>
      <c r="I4" s="205">
        <f t="shared" ref="I4:I10" si="1">ROUND((H4-G4)/G4,4)</f>
        <v>0.16189999999999999</v>
      </c>
      <c r="J4" s="224"/>
    </row>
    <row r="5" spans="1:10" ht="21.75" customHeight="1">
      <c r="A5" s="208" t="s">
        <v>35</v>
      </c>
      <c r="B5" s="209">
        <v>22851</v>
      </c>
      <c r="C5" s="209">
        <v>25145</v>
      </c>
      <c r="D5" s="205">
        <f t="shared" si="0"/>
        <v>0.1004</v>
      </c>
      <c r="E5" s="206"/>
      <c r="F5" s="210" t="s">
        <v>36</v>
      </c>
      <c r="G5" s="204">
        <v>368</v>
      </c>
      <c r="H5" s="204">
        <v>400</v>
      </c>
      <c r="I5" s="205">
        <f t="shared" si="1"/>
        <v>8.6999999999999994E-2</v>
      </c>
      <c r="J5" s="206"/>
    </row>
    <row r="6" spans="1:10" ht="21.75" customHeight="1">
      <c r="A6" s="208" t="s">
        <v>37</v>
      </c>
      <c r="B6" s="209">
        <v>3346</v>
      </c>
      <c r="C6" s="209">
        <v>3680</v>
      </c>
      <c r="D6" s="205">
        <f t="shared" si="0"/>
        <v>9.98E-2</v>
      </c>
      <c r="E6" s="206"/>
      <c r="F6" s="210" t="s">
        <v>38</v>
      </c>
      <c r="G6" s="204">
        <v>1332</v>
      </c>
      <c r="H6" s="204">
        <v>1465</v>
      </c>
      <c r="I6" s="205">
        <f t="shared" si="1"/>
        <v>9.98E-2</v>
      </c>
      <c r="J6" s="206"/>
    </row>
    <row r="7" spans="1:10" ht="21.75" customHeight="1">
      <c r="A7" s="208" t="s">
        <v>39</v>
      </c>
      <c r="B7" s="209">
        <v>837</v>
      </c>
      <c r="C7" s="209">
        <v>960</v>
      </c>
      <c r="D7" s="205">
        <f t="shared" si="0"/>
        <v>0.14699999999999999</v>
      </c>
      <c r="E7" s="206"/>
      <c r="F7" s="211" t="s">
        <v>40</v>
      </c>
      <c r="G7" s="204">
        <v>1995</v>
      </c>
      <c r="H7" s="204">
        <v>2195</v>
      </c>
      <c r="I7" s="205">
        <f t="shared" si="1"/>
        <v>0.1003</v>
      </c>
      <c r="J7" s="206"/>
    </row>
    <row r="8" spans="1:10" ht="21.75" customHeight="1">
      <c r="A8" s="208" t="s">
        <v>41</v>
      </c>
      <c r="B8" s="209">
        <v>3667</v>
      </c>
      <c r="C8" s="209">
        <v>4000</v>
      </c>
      <c r="D8" s="205">
        <f t="shared" si="0"/>
        <v>9.0800000000000006E-2</v>
      </c>
      <c r="E8" s="206"/>
      <c r="F8" s="208" t="s">
        <v>42</v>
      </c>
      <c r="G8" s="204">
        <v>552</v>
      </c>
      <c r="H8" s="204">
        <v>60</v>
      </c>
      <c r="I8" s="205">
        <f t="shared" si="1"/>
        <v>-0.89129999999999998</v>
      </c>
      <c r="J8" s="206"/>
    </row>
    <row r="9" spans="1:10" ht="21.75" customHeight="1">
      <c r="A9" s="208" t="s">
        <v>43</v>
      </c>
      <c r="B9" s="209">
        <v>2185</v>
      </c>
      <c r="C9" s="209">
        <v>2400</v>
      </c>
      <c r="D9" s="205">
        <f t="shared" si="0"/>
        <v>9.8400000000000001E-2</v>
      </c>
      <c r="E9" s="206"/>
      <c r="F9" s="207"/>
      <c r="G9" s="204"/>
      <c r="H9" s="204"/>
      <c r="I9" s="205"/>
      <c r="J9" s="224"/>
    </row>
    <row r="10" spans="1:10" ht="21.75" customHeight="1">
      <c r="A10" s="208" t="s">
        <v>44</v>
      </c>
      <c r="B10" s="209">
        <v>7897</v>
      </c>
      <c r="C10" s="209">
        <v>8570</v>
      </c>
      <c r="D10" s="205">
        <f t="shared" si="0"/>
        <v>8.5199999999999998E-2</v>
      </c>
      <c r="E10" s="206"/>
      <c r="F10" s="212" t="s">
        <v>45</v>
      </c>
      <c r="G10" s="204">
        <f>B4+B17</f>
        <v>80453</v>
      </c>
      <c r="H10" s="204">
        <f>C4+C17</f>
        <v>87291</v>
      </c>
      <c r="I10" s="205">
        <f t="shared" si="1"/>
        <v>8.5000000000000006E-2</v>
      </c>
      <c r="J10" s="224"/>
    </row>
    <row r="11" spans="1:10" ht="21.75" customHeight="1">
      <c r="A11" s="208" t="s">
        <v>46</v>
      </c>
      <c r="B11" s="209">
        <v>850</v>
      </c>
      <c r="C11" s="209">
        <v>920</v>
      </c>
      <c r="D11" s="205">
        <f t="shared" si="0"/>
        <v>8.2400000000000001E-2</v>
      </c>
      <c r="E11" s="206"/>
      <c r="F11" s="212"/>
      <c r="G11" s="204"/>
      <c r="H11" s="204"/>
      <c r="I11" s="205"/>
      <c r="J11" s="224"/>
    </row>
    <row r="12" spans="1:10" ht="21.75" customHeight="1">
      <c r="A12" s="208" t="s">
        <v>47</v>
      </c>
      <c r="B12" s="209">
        <v>881</v>
      </c>
      <c r="C12" s="209">
        <v>950</v>
      </c>
      <c r="D12" s="205">
        <f t="shared" si="0"/>
        <v>7.8299999999999995E-2</v>
      </c>
      <c r="E12" s="206"/>
      <c r="F12" s="213" t="s">
        <v>48</v>
      </c>
      <c r="G12" s="204">
        <v>37543</v>
      </c>
      <c r="H12" s="204">
        <v>40554</v>
      </c>
      <c r="I12" s="205">
        <f t="shared" ref="I12:I17" si="2">ROUND((H12-G12)/G12,4)</f>
        <v>8.0199999999999994E-2</v>
      </c>
      <c r="J12" s="206"/>
    </row>
    <row r="13" spans="1:10" ht="21.75" customHeight="1">
      <c r="A13" s="208" t="s">
        <v>49</v>
      </c>
      <c r="B13" s="209">
        <v>36</v>
      </c>
      <c r="C13" s="209">
        <v>40</v>
      </c>
      <c r="D13" s="205">
        <f t="shared" si="0"/>
        <v>0.1111</v>
      </c>
      <c r="E13" s="206"/>
      <c r="F13" s="214" t="s">
        <v>50</v>
      </c>
      <c r="G13" s="204">
        <v>11582</v>
      </c>
      <c r="H13" s="204">
        <v>12754</v>
      </c>
      <c r="I13" s="205">
        <f t="shared" si="2"/>
        <v>0.1012</v>
      </c>
      <c r="J13" s="206"/>
    </row>
    <row r="14" spans="1:10" ht="21.75" customHeight="1">
      <c r="A14" s="208" t="s">
        <v>51</v>
      </c>
      <c r="B14" s="215">
        <v>9013</v>
      </c>
      <c r="C14" s="215">
        <v>9280</v>
      </c>
      <c r="D14" s="205">
        <f t="shared" ref="D14" si="3">ROUND((C14-B14)/B14,4)</f>
        <v>2.9600000000000001E-2</v>
      </c>
      <c r="E14" s="206"/>
      <c r="F14" s="213" t="s">
        <v>52</v>
      </c>
      <c r="G14" s="204">
        <v>14</v>
      </c>
      <c r="H14" s="204">
        <v>16</v>
      </c>
      <c r="I14" s="205">
        <f t="shared" si="2"/>
        <v>0.1429</v>
      </c>
      <c r="J14" s="206"/>
    </row>
    <row r="15" spans="1:10" ht="21.75" customHeight="1">
      <c r="A15" s="208"/>
      <c r="B15" s="204"/>
      <c r="C15" s="204"/>
      <c r="D15" s="205"/>
      <c r="E15" s="206"/>
      <c r="F15" s="213" t="s">
        <v>53</v>
      </c>
      <c r="G15" s="204">
        <v>15</v>
      </c>
      <c r="H15" s="204">
        <v>17</v>
      </c>
      <c r="I15" s="205">
        <f t="shared" si="2"/>
        <v>0.1333</v>
      </c>
      <c r="J15" s="206"/>
    </row>
    <row r="16" spans="1:10" ht="21.75" customHeight="1">
      <c r="A16" s="208"/>
      <c r="B16" s="204"/>
      <c r="C16" s="216"/>
      <c r="D16" s="205"/>
      <c r="E16" s="206"/>
      <c r="F16" s="217" t="s">
        <v>54</v>
      </c>
      <c r="G16" s="204">
        <v>378</v>
      </c>
      <c r="H16" s="204">
        <v>407</v>
      </c>
      <c r="I16" s="205">
        <f t="shared" si="2"/>
        <v>7.6700000000000004E-2</v>
      </c>
      <c r="J16" s="206"/>
    </row>
    <row r="17" spans="1:10" ht="21.75" customHeight="1">
      <c r="A17" s="203" t="s">
        <v>55</v>
      </c>
      <c r="B17" s="204">
        <f>B18+B19+B20+B21+G4+G8</f>
        <v>28890</v>
      </c>
      <c r="C17" s="204">
        <f>C18+C19+C20+C21+H4+H8</f>
        <v>31346</v>
      </c>
      <c r="D17" s="205">
        <f t="shared" ref="D17:D20" si="4">ROUND((C17-B17)/B17,4)</f>
        <v>8.5000000000000006E-2</v>
      </c>
      <c r="E17" s="206"/>
      <c r="F17" s="213" t="s">
        <v>56</v>
      </c>
      <c r="G17" s="204">
        <v>283</v>
      </c>
      <c r="H17" s="204">
        <v>307</v>
      </c>
      <c r="I17" s="205">
        <f t="shared" si="2"/>
        <v>8.48E-2</v>
      </c>
      <c r="J17" s="206"/>
    </row>
    <row r="18" spans="1:10" ht="21.75" customHeight="1">
      <c r="A18" s="208" t="s">
        <v>57</v>
      </c>
      <c r="B18" s="204">
        <v>5642</v>
      </c>
      <c r="C18" s="204">
        <v>12886</v>
      </c>
      <c r="D18" s="205">
        <f t="shared" si="4"/>
        <v>1.2839</v>
      </c>
      <c r="E18" s="206"/>
      <c r="F18" s="203"/>
      <c r="G18" s="204"/>
      <c r="H18" s="204"/>
      <c r="I18" s="205"/>
      <c r="J18" s="206"/>
    </row>
    <row r="19" spans="1:10" ht="21.75" customHeight="1">
      <c r="A19" s="208" t="s">
        <v>58</v>
      </c>
      <c r="B19" s="204">
        <v>4162</v>
      </c>
      <c r="C19" s="204">
        <v>3660</v>
      </c>
      <c r="D19" s="205">
        <f t="shared" si="4"/>
        <v>-0.1206</v>
      </c>
      <c r="E19" s="206"/>
      <c r="F19" s="218" t="s">
        <v>59</v>
      </c>
      <c r="G19" s="204">
        <f>G20+G21</f>
        <v>130268</v>
      </c>
      <c r="H19" s="204">
        <f>H20+H21</f>
        <v>141346</v>
      </c>
      <c r="I19" s="205">
        <f>ROUND((H19-G19)/G19,4)</f>
        <v>8.5000000000000006E-2</v>
      </c>
      <c r="J19" s="206"/>
    </row>
    <row r="20" spans="1:10" ht="21.75" customHeight="1">
      <c r="A20" s="208" t="s">
        <v>60</v>
      </c>
      <c r="B20" s="204">
        <v>13553</v>
      </c>
      <c r="C20" s="204">
        <v>9000</v>
      </c>
      <c r="D20" s="205">
        <f t="shared" si="4"/>
        <v>-0.33589999999999998</v>
      </c>
      <c r="E20" s="206"/>
      <c r="F20" s="219" t="s">
        <v>61</v>
      </c>
      <c r="G20" s="220">
        <f>G17+G16+G15+G14+G13+G12+B4</f>
        <v>101378</v>
      </c>
      <c r="H20" s="220">
        <f>H17+H16+H15+H14+H13+H12+C4</f>
        <v>110000</v>
      </c>
      <c r="I20" s="205">
        <f>ROUND((H20-G20)/G20,4)</f>
        <v>8.5000000000000006E-2</v>
      </c>
      <c r="J20" s="206"/>
    </row>
    <row r="21" spans="1:10" ht="21.75" customHeight="1">
      <c r="A21" s="208" t="s">
        <v>62</v>
      </c>
      <c r="B21" s="204">
        <v>170</v>
      </c>
      <c r="C21" s="204">
        <v>150</v>
      </c>
      <c r="D21" s="205">
        <f t="shared" ref="D21" si="5">ROUND((C21-B21)/B21,4)</f>
        <v>-0.1176</v>
      </c>
      <c r="E21" s="206"/>
      <c r="F21" s="210" t="s">
        <v>63</v>
      </c>
      <c r="G21" s="204">
        <f>B17</f>
        <v>28890</v>
      </c>
      <c r="H21" s="204">
        <f>C17</f>
        <v>31346</v>
      </c>
      <c r="I21" s="205">
        <f>ROUND((H21-G21)/G21,4)</f>
        <v>8.5000000000000006E-2</v>
      </c>
      <c r="J21" s="206"/>
    </row>
    <row r="22" spans="1:10">
      <c r="A22" s="221"/>
      <c r="B22" s="221"/>
      <c r="C22" s="221"/>
      <c r="D22" s="221"/>
      <c r="E22" s="221"/>
      <c r="F22" s="221"/>
      <c r="G22" s="221"/>
      <c r="H22" s="221"/>
      <c r="I22" s="221"/>
      <c r="J22" s="221"/>
    </row>
    <row r="24" spans="1:10">
      <c r="A24" s="222"/>
      <c r="B24" s="222"/>
      <c r="C24" s="222"/>
      <c r="D24" s="222"/>
      <c r="E24" s="222"/>
      <c r="F24" s="222"/>
      <c r="G24" s="222"/>
      <c r="H24" s="223"/>
      <c r="I24" s="222"/>
      <c r="J24" s="222"/>
    </row>
  </sheetData>
  <mergeCells count="3">
    <mergeCell ref="A1:J1"/>
    <mergeCell ref="D2:F2"/>
    <mergeCell ref="I2:J2"/>
  </mergeCells>
  <phoneticPr fontId="62" type="noConversion"/>
  <printOptions horizontalCentered="1"/>
  <pageMargins left="0.74803149606299202" right="0.74803149606299202" top="0.78740157480314998" bottom="0.39370078740157499"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2" sqref="A12"/>
    </sheetView>
  </sheetViews>
  <sheetFormatPr defaultColWidth="9" defaultRowHeight="14.25"/>
  <cols>
    <col min="1" max="1" width="32.625" customWidth="1"/>
    <col min="3" max="3" width="15" customWidth="1"/>
  </cols>
  <sheetData>
    <row r="1" spans="1:3" ht="20.25">
      <c r="A1" s="322" t="s">
        <v>1109</v>
      </c>
      <c r="B1" s="322"/>
      <c r="C1" s="322"/>
    </row>
    <row r="2" spans="1:3" ht="25.5" customHeight="1">
      <c r="A2" s="23" t="s">
        <v>1110</v>
      </c>
      <c r="B2" s="24"/>
      <c r="C2" s="25" t="s">
        <v>26</v>
      </c>
    </row>
    <row r="3" spans="1:3" ht="25.5" customHeight="1">
      <c r="A3" s="323" t="s">
        <v>1098</v>
      </c>
      <c r="B3" s="324"/>
      <c r="C3" s="327"/>
    </row>
    <row r="4" spans="1:3" ht="25.5" customHeight="1">
      <c r="A4" s="325" t="s">
        <v>1085</v>
      </c>
      <c r="B4" s="325" t="s">
        <v>1086</v>
      </c>
      <c r="C4" s="325" t="s">
        <v>283</v>
      </c>
    </row>
    <row r="5" spans="1:3" ht="25.5" customHeight="1">
      <c r="A5" s="326"/>
      <c r="B5" s="326"/>
      <c r="C5" s="326"/>
    </row>
    <row r="6" spans="1:3" ht="25.5" customHeight="1">
      <c r="A6" s="26" t="s">
        <v>1099</v>
      </c>
      <c r="B6" s="27">
        <v>12</v>
      </c>
      <c r="C6" s="28"/>
    </row>
    <row r="7" spans="1:3" ht="25.5" customHeight="1">
      <c r="A7" s="28" t="s">
        <v>1100</v>
      </c>
      <c r="B7" s="27">
        <v>13</v>
      </c>
      <c r="C7" s="28"/>
    </row>
    <row r="8" spans="1:3" ht="25.5" customHeight="1">
      <c r="A8" s="28" t="s">
        <v>1101</v>
      </c>
      <c r="B8" s="27">
        <v>14</v>
      </c>
      <c r="C8" s="28"/>
    </row>
    <row r="9" spans="1:3" ht="25.5" customHeight="1">
      <c r="A9" s="28" t="s">
        <v>1102</v>
      </c>
      <c r="B9" s="27">
        <v>15</v>
      </c>
      <c r="C9" s="28"/>
    </row>
    <row r="10" spans="1:3" ht="25.5" customHeight="1">
      <c r="A10" s="28" t="s">
        <v>1103</v>
      </c>
      <c r="B10" s="27">
        <v>16</v>
      </c>
      <c r="C10" s="28">
        <v>800</v>
      </c>
    </row>
    <row r="11" spans="1:3" ht="25.5" customHeight="1">
      <c r="A11" s="29" t="s">
        <v>1104</v>
      </c>
      <c r="B11" s="27">
        <v>17</v>
      </c>
      <c r="C11" s="27"/>
    </row>
    <row r="12" spans="1:3" ht="25.5" customHeight="1">
      <c r="A12" s="28" t="s">
        <v>1105</v>
      </c>
      <c r="B12" s="27">
        <v>18</v>
      </c>
      <c r="C12" s="28">
        <v>24</v>
      </c>
    </row>
    <row r="13" spans="1:3" ht="25.5" customHeight="1">
      <c r="A13" s="28"/>
      <c r="B13" s="27">
        <v>19</v>
      </c>
      <c r="C13" s="28"/>
    </row>
    <row r="14" spans="1:3" ht="25.5" customHeight="1">
      <c r="A14" s="27" t="s">
        <v>1106</v>
      </c>
      <c r="B14" s="27">
        <v>20</v>
      </c>
      <c r="C14" s="28">
        <f>SUM(C6:C13)</f>
        <v>824</v>
      </c>
    </row>
    <row r="15" spans="1:3" ht="25.5" customHeight="1">
      <c r="A15" s="28" t="s">
        <v>1107</v>
      </c>
      <c r="B15" s="27">
        <v>21</v>
      </c>
      <c r="C15" s="27"/>
    </row>
    <row r="16" spans="1:3" ht="25.5" customHeight="1">
      <c r="A16" s="27" t="s">
        <v>1108</v>
      </c>
      <c r="B16" s="27">
        <v>22</v>
      </c>
      <c r="C16" s="28">
        <v>824</v>
      </c>
    </row>
  </sheetData>
  <mergeCells count="5">
    <mergeCell ref="A1:C1"/>
    <mergeCell ref="A3:C3"/>
    <mergeCell ref="A4:A5"/>
    <mergeCell ref="B4:B5"/>
    <mergeCell ref="C4:C5"/>
  </mergeCells>
  <phoneticPr fontId="62" type="noConversion"/>
  <printOptions horizontalCentered="1"/>
  <pageMargins left="0.70866141732283505" right="0.70866141732283505" top="0.74803149606299202" bottom="0.55118110236220497" header="0.31496062992126" footer="0.31496062992126"/>
  <pageSetup paperSize="9" firstPageNumber="160" orientation="landscape" useFirstPageNumber="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F8" sqref="F8"/>
    </sheetView>
  </sheetViews>
  <sheetFormatPr defaultColWidth="8.75" defaultRowHeight="13.5"/>
  <cols>
    <col min="1" max="1" width="42.75" style="12" customWidth="1"/>
    <col min="2" max="2" width="50" style="12" customWidth="1"/>
    <col min="3" max="16384" width="8.75" style="12"/>
  </cols>
  <sheetData>
    <row r="1" spans="1:4" ht="30" customHeight="1">
      <c r="A1" s="328" t="s">
        <v>1111</v>
      </c>
      <c r="B1" s="328"/>
    </row>
    <row r="2" spans="1:4" ht="30" customHeight="1">
      <c r="A2" s="13" t="s">
        <v>1112</v>
      </c>
      <c r="B2" s="14" t="s">
        <v>1113</v>
      </c>
    </row>
    <row r="3" spans="1:4" ht="30" customHeight="1">
      <c r="A3" s="15" t="s">
        <v>1114</v>
      </c>
      <c r="B3" s="15" t="s">
        <v>1115</v>
      </c>
    </row>
    <row r="4" spans="1:4" ht="30" customHeight="1">
      <c r="A4" s="16" t="s">
        <v>1099</v>
      </c>
      <c r="B4" s="15"/>
    </row>
    <row r="5" spans="1:4" ht="30" customHeight="1">
      <c r="A5" s="16" t="s">
        <v>1100</v>
      </c>
      <c r="B5" s="17"/>
    </row>
    <row r="6" spans="1:4" ht="30" customHeight="1">
      <c r="A6" s="16" t="s">
        <v>1116</v>
      </c>
      <c r="B6" s="17"/>
    </row>
    <row r="7" spans="1:4" ht="30" customHeight="1">
      <c r="A7" s="16" t="s">
        <v>1117</v>
      </c>
      <c r="B7" s="17"/>
    </row>
    <row r="8" spans="1:4" ht="30" customHeight="1">
      <c r="A8" s="16" t="s">
        <v>1101</v>
      </c>
      <c r="B8" s="17"/>
    </row>
    <row r="9" spans="1:4" ht="30" customHeight="1">
      <c r="A9" s="16" t="s">
        <v>1102</v>
      </c>
      <c r="B9" s="17"/>
    </row>
    <row r="10" spans="1:4" ht="30" customHeight="1">
      <c r="A10" s="16" t="s">
        <v>1118</v>
      </c>
      <c r="B10" s="18"/>
    </row>
    <row r="11" spans="1:4" ht="30" customHeight="1">
      <c r="A11" s="19"/>
      <c r="B11" s="18"/>
    </row>
    <row r="12" spans="1:4" ht="30" customHeight="1">
      <c r="A12" s="20" t="s">
        <v>1119</v>
      </c>
      <c r="B12" s="18"/>
    </row>
    <row r="13" spans="1:4" ht="30" customHeight="1">
      <c r="A13" s="20" t="s">
        <v>1120</v>
      </c>
      <c r="B13" s="18"/>
    </row>
    <row r="14" spans="1:4" ht="30" customHeight="1">
      <c r="A14" s="21" t="s">
        <v>1121</v>
      </c>
      <c r="B14" s="22"/>
    </row>
    <row r="15" spans="1:4" ht="18.75">
      <c r="A15" s="329" t="s">
        <v>1122</v>
      </c>
      <c r="B15" s="329"/>
      <c r="C15" s="329"/>
      <c r="D15" s="329"/>
    </row>
  </sheetData>
  <mergeCells count="2">
    <mergeCell ref="A1:B1"/>
    <mergeCell ref="A15:D15"/>
  </mergeCells>
  <phoneticPr fontId="62"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6"/>
  <sheetViews>
    <sheetView showZeros="0" workbookViewId="0">
      <pane ySplit="5" topLeftCell="A6" activePane="bottomLeft" state="frozen"/>
      <selection pane="bottomLeft"/>
    </sheetView>
  </sheetViews>
  <sheetFormatPr defaultColWidth="9" defaultRowHeight="13.5"/>
  <cols>
    <col min="1" max="1" width="21.5" style="6" customWidth="1"/>
    <col min="2" max="6" width="10.625" style="6" customWidth="1"/>
    <col min="7" max="16377" width="9" style="6"/>
    <col min="16378" max="16384" width="9" style="7"/>
  </cols>
  <sheetData>
    <row r="1" spans="1:6" ht="15.75" customHeight="1">
      <c r="A1" s="230" t="s">
        <v>1176</v>
      </c>
    </row>
    <row r="2" spans="1:6" ht="29.25" customHeight="1">
      <c r="A2" s="330" t="s">
        <v>1123</v>
      </c>
      <c r="B2" s="330"/>
      <c r="C2" s="330"/>
      <c r="D2" s="330"/>
      <c r="E2" s="330"/>
      <c r="F2" s="330"/>
    </row>
    <row r="3" spans="1:6" ht="16.5" customHeight="1">
      <c r="A3" s="331"/>
      <c r="B3" s="331"/>
    </row>
    <row r="4" spans="1:6" ht="20.100000000000001" customHeight="1">
      <c r="A4" s="333" t="s">
        <v>958</v>
      </c>
      <c r="B4" s="332" t="s">
        <v>1124</v>
      </c>
      <c r="C4" s="332"/>
      <c r="D4" s="332"/>
      <c r="E4" s="332"/>
      <c r="F4" s="332"/>
    </row>
    <row r="5" spans="1:6" ht="39" customHeight="1">
      <c r="A5" s="333"/>
      <c r="B5" s="9" t="s">
        <v>1125</v>
      </c>
      <c r="C5" s="9" t="s">
        <v>1126</v>
      </c>
      <c r="D5" s="10" t="s">
        <v>1127</v>
      </c>
      <c r="E5" s="10" t="s">
        <v>1128</v>
      </c>
      <c r="F5" s="10" t="s">
        <v>1129</v>
      </c>
    </row>
    <row r="6" spans="1:6" ht="35.1" customHeight="1">
      <c r="A6" s="11" t="s">
        <v>1130</v>
      </c>
      <c r="B6" s="8">
        <f>SUM(C6:F6)</f>
        <v>1418</v>
      </c>
      <c r="C6" s="8">
        <v>0</v>
      </c>
      <c r="D6" s="8">
        <v>200</v>
      </c>
      <c r="E6" s="8">
        <v>940</v>
      </c>
      <c r="F6" s="8">
        <v>278</v>
      </c>
    </row>
  </sheetData>
  <mergeCells count="4">
    <mergeCell ref="A2:F2"/>
    <mergeCell ref="A3:B3"/>
    <mergeCell ref="B4:F4"/>
    <mergeCell ref="A4:A5"/>
  </mergeCells>
  <phoneticPr fontId="62" type="noConversion"/>
  <printOptions horizontalCentered="1"/>
  <pageMargins left="0.196527777777778" right="0.196527777777778" top="0.39305555555555599" bottom="0.39305555555555599" header="0.196527777777778" footer="0.196527777777778"/>
  <pageSetup paperSize="9" scale="8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3" workbookViewId="0">
      <selection activeCell="H25" sqref="H25"/>
    </sheetView>
  </sheetViews>
  <sheetFormatPr defaultColWidth="17.25" defaultRowHeight="39" customHeight="1"/>
  <cols>
    <col min="1" max="1" width="7.125" customWidth="1"/>
    <col min="2" max="2" width="31.625" customWidth="1"/>
    <col min="3" max="3" width="16.625" customWidth="1"/>
    <col min="4" max="4" width="26.375" customWidth="1"/>
  </cols>
  <sheetData>
    <row r="1" spans="1:4" ht="39" customHeight="1">
      <c r="A1" s="230" t="s">
        <v>1178</v>
      </c>
      <c r="B1" s="230"/>
    </row>
    <row r="2" spans="1:4" ht="39" customHeight="1">
      <c r="A2" s="334" t="s">
        <v>1175</v>
      </c>
      <c r="B2" s="334"/>
      <c r="C2" s="334"/>
      <c r="D2" s="334"/>
    </row>
    <row r="3" spans="1:4" ht="39" customHeight="1">
      <c r="A3" s="235" t="s">
        <v>1131</v>
      </c>
      <c r="B3" s="235" t="s">
        <v>1132</v>
      </c>
      <c r="C3" s="235" t="s">
        <v>1133</v>
      </c>
      <c r="D3" s="235" t="s">
        <v>1134</v>
      </c>
    </row>
    <row r="4" spans="1:4" ht="39" customHeight="1">
      <c r="A4" s="236">
        <v>1</v>
      </c>
      <c r="B4" s="237" t="s">
        <v>1135</v>
      </c>
      <c r="C4" s="238">
        <v>200</v>
      </c>
      <c r="D4" s="239" t="s">
        <v>1136</v>
      </c>
    </row>
    <row r="5" spans="1:4" ht="39" customHeight="1">
      <c r="A5" s="236">
        <v>2</v>
      </c>
      <c r="B5" s="237" t="s">
        <v>1137</v>
      </c>
      <c r="C5" s="238">
        <v>980</v>
      </c>
      <c r="D5" s="239"/>
    </row>
    <row r="6" spans="1:4" ht="39" customHeight="1">
      <c r="A6" s="236">
        <v>3</v>
      </c>
      <c r="B6" s="240" t="s">
        <v>1138</v>
      </c>
      <c r="C6" s="238">
        <v>1607</v>
      </c>
      <c r="D6" s="239" t="s">
        <v>1139</v>
      </c>
    </row>
    <row r="7" spans="1:4" ht="39" customHeight="1">
      <c r="A7" s="236">
        <v>4</v>
      </c>
      <c r="B7" s="237" t="s">
        <v>1140</v>
      </c>
      <c r="C7" s="238">
        <v>1513</v>
      </c>
      <c r="D7" s="239"/>
    </row>
    <row r="8" spans="1:4" ht="39" customHeight="1">
      <c r="A8" s="236">
        <v>5</v>
      </c>
      <c r="B8" s="241" t="s">
        <v>1141</v>
      </c>
      <c r="C8" s="242">
        <v>1672</v>
      </c>
      <c r="D8" s="241" t="s">
        <v>1142</v>
      </c>
    </row>
    <row r="9" spans="1:4" ht="39" customHeight="1">
      <c r="A9" s="236">
        <v>6</v>
      </c>
      <c r="B9" s="241" t="s">
        <v>1143</v>
      </c>
      <c r="C9" s="238">
        <v>500</v>
      </c>
      <c r="D9" s="241"/>
    </row>
    <row r="10" spans="1:4" ht="39" customHeight="1">
      <c r="A10" s="236">
        <v>7</v>
      </c>
      <c r="B10" s="241" t="s">
        <v>1144</v>
      </c>
      <c r="C10" s="238">
        <v>222</v>
      </c>
      <c r="D10" s="241" t="s">
        <v>1145</v>
      </c>
    </row>
    <row r="11" spans="1:4" ht="39" customHeight="1">
      <c r="A11" s="236">
        <v>8</v>
      </c>
      <c r="B11" s="241" t="s">
        <v>1146</v>
      </c>
      <c r="C11" s="238">
        <v>400</v>
      </c>
      <c r="D11" s="241"/>
    </row>
    <row r="12" spans="1:4" ht="39" customHeight="1">
      <c r="A12" s="236">
        <v>9</v>
      </c>
      <c r="B12" s="241" t="s">
        <v>1147</v>
      </c>
      <c r="C12" s="238">
        <v>500</v>
      </c>
      <c r="D12" s="241"/>
    </row>
    <row r="13" spans="1:4" ht="39" customHeight="1">
      <c r="A13" s="236">
        <v>10</v>
      </c>
      <c r="B13" s="241" t="s">
        <v>1148</v>
      </c>
      <c r="C13" s="238">
        <v>400</v>
      </c>
      <c r="D13" s="241"/>
    </row>
    <row r="14" spans="1:4" ht="39" customHeight="1">
      <c r="A14" s="236">
        <v>11</v>
      </c>
      <c r="B14" s="241" t="s">
        <v>1149</v>
      </c>
      <c r="C14" s="238">
        <v>2300</v>
      </c>
      <c r="D14" s="241"/>
    </row>
    <row r="15" spans="1:4" ht="39" customHeight="1">
      <c r="A15" s="236">
        <v>12</v>
      </c>
      <c r="B15" s="241" t="s">
        <v>1150</v>
      </c>
      <c r="C15" s="238">
        <v>300</v>
      </c>
      <c r="D15" s="241"/>
    </row>
    <row r="16" spans="1:4" ht="39" customHeight="1">
      <c r="A16" s="236">
        <v>13</v>
      </c>
      <c r="B16" s="241" t="s">
        <v>1151</v>
      </c>
      <c r="C16" s="238">
        <v>1100</v>
      </c>
      <c r="D16" s="241"/>
    </row>
    <row r="17" spans="1:4" ht="39" customHeight="1">
      <c r="A17" s="236">
        <v>14</v>
      </c>
      <c r="B17" s="241" t="s">
        <v>1152</v>
      </c>
      <c r="C17" s="238">
        <v>360</v>
      </c>
      <c r="D17" s="241" t="s">
        <v>1153</v>
      </c>
    </row>
    <row r="18" spans="1:4" ht="39" customHeight="1">
      <c r="A18" s="236">
        <v>15</v>
      </c>
      <c r="B18" s="241" t="s">
        <v>1154</v>
      </c>
      <c r="C18" s="238">
        <v>300</v>
      </c>
      <c r="D18" s="241"/>
    </row>
    <row r="19" spans="1:4" ht="39" customHeight="1">
      <c r="A19" s="236">
        <v>16</v>
      </c>
      <c r="B19" s="241" t="s">
        <v>1155</v>
      </c>
      <c r="C19" s="238">
        <v>700</v>
      </c>
      <c r="D19" s="241"/>
    </row>
    <row r="20" spans="1:4" ht="39" customHeight="1">
      <c r="A20" s="236">
        <v>17</v>
      </c>
      <c r="B20" s="241" t="s">
        <v>1156</v>
      </c>
      <c r="C20" s="238">
        <v>500</v>
      </c>
      <c r="D20" s="241"/>
    </row>
    <row r="21" spans="1:4" ht="39" customHeight="1">
      <c r="A21" s="236">
        <v>18</v>
      </c>
      <c r="B21" s="241" t="s">
        <v>1157</v>
      </c>
      <c r="C21" s="238">
        <v>646</v>
      </c>
      <c r="D21" s="241"/>
    </row>
    <row r="22" spans="1:4" ht="39" customHeight="1">
      <c r="A22" s="236">
        <v>19</v>
      </c>
      <c r="B22" s="241" t="s">
        <v>1158</v>
      </c>
      <c r="C22" s="238">
        <v>2000</v>
      </c>
      <c r="D22" s="241"/>
    </row>
    <row r="23" spans="1:4" ht="39" customHeight="1">
      <c r="A23" s="236">
        <v>20</v>
      </c>
      <c r="B23" s="241" t="s">
        <v>1159</v>
      </c>
      <c r="C23" s="238">
        <v>400</v>
      </c>
      <c r="D23" s="241"/>
    </row>
    <row r="24" spans="1:4" ht="39" customHeight="1">
      <c r="A24" s="243"/>
      <c r="B24" s="243" t="s">
        <v>1160</v>
      </c>
      <c r="C24" s="238">
        <f>SUM(C4:C23)</f>
        <v>16600</v>
      </c>
      <c r="D24" s="243"/>
    </row>
  </sheetData>
  <mergeCells count="1">
    <mergeCell ref="A2:D2"/>
  </mergeCells>
  <phoneticPr fontId="62" type="noConversion"/>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F9" sqref="F9"/>
    </sheetView>
  </sheetViews>
  <sheetFormatPr defaultColWidth="8" defaultRowHeight="12.75"/>
  <cols>
    <col min="1" max="1" width="12.75" style="2" customWidth="1"/>
    <col min="2" max="2" width="26.75" style="2" customWidth="1"/>
    <col min="3" max="3" width="32" style="2" customWidth="1"/>
    <col min="4" max="4" width="28.125" style="3" customWidth="1"/>
    <col min="5" max="16384" width="8" style="2"/>
  </cols>
  <sheetData>
    <row r="1" spans="1:4" ht="28.5" customHeight="1">
      <c r="A1" s="230" t="s">
        <v>1177</v>
      </c>
    </row>
    <row r="2" spans="1:4" ht="25.5">
      <c r="A2" s="335" t="s">
        <v>1161</v>
      </c>
      <c r="B2" s="335"/>
      <c r="C2" s="335"/>
      <c r="D2" s="335"/>
    </row>
    <row r="3" spans="1:4" ht="27.75" customHeight="1">
      <c r="B3" s="4"/>
      <c r="C3" s="5"/>
      <c r="D3" s="254" t="s">
        <v>1181</v>
      </c>
    </row>
    <row r="4" spans="1:4" ht="24" customHeight="1">
      <c r="A4" s="244" t="s">
        <v>1</v>
      </c>
      <c r="B4" s="245" t="s">
        <v>1162</v>
      </c>
      <c r="C4" s="245" t="s">
        <v>1163</v>
      </c>
      <c r="D4" s="246" t="s">
        <v>1164</v>
      </c>
    </row>
    <row r="5" spans="1:4" s="1" customFormat="1" ht="66.95" customHeight="1">
      <c r="A5" s="247">
        <v>1</v>
      </c>
      <c r="B5" s="248" t="s">
        <v>1165</v>
      </c>
      <c r="C5" s="248" t="s">
        <v>1166</v>
      </c>
      <c r="D5" s="249">
        <v>20000</v>
      </c>
    </row>
    <row r="6" spans="1:4" s="1" customFormat="1" ht="59.1" customHeight="1">
      <c r="A6" s="250">
        <v>2</v>
      </c>
      <c r="B6" s="251" t="s">
        <v>1167</v>
      </c>
      <c r="C6" s="251" t="s">
        <v>1168</v>
      </c>
      <c r="D6" s="252">
        <v>10000</v>
      </c>
    </row>
    <row r="7" spans="1:4" s="1" customFormat="1" ht="63.95" customHeight="1">
      <c r="A7" s="250">
        <v>3</v>
      </c>
      <c r="B7" s="251" t="s">
        <v>1169</v>
      </c>
      <c r="C7" s="251" t="s">
        <v>1170</v>
      </c>
      <c r="D7" s="252">
        <v>900</v>
      </c>
    </row>
    <row r="8" spans="1:4" s="1" customFormat="1" ht="69.95" customHeight="1">
      <c r="A8" s="250">
        <v>4</v>
      </c>
      <c r="B8" s="251" t="s">
        <v>1169</v>
      </c>
      <c r="C8" s="251" t="s">
        <v>1170</v>
      </c>
      <c r="D8" s="252">
        <v>14100</v>
      </c>
    </row>
    <row r="9" spans="1:4" s="1" customFormat="1" ht="65.099999999999994" customHeight="1">
      <c r="A9" s="250">
        <v>5</v>
      </c>
      <c r="B9" s="251" t="s">
        <v>1171</v>
      </c>
      <c r="C9" s="251" t="s">
        <v>1172</v>
      </c>
      <c r="D9" s="252">
        <v>6100</v>
      </c>
    </row>
    <row r="10" spans="1:4" s="1" customFormat="1" ht="60" customHeight="1">
      <c r="A10" s="250">
        <v>6</v>
      </c>
      <c r="B10" s="251" t="s">
        <v>1173</v>
      </c>
      <c r="C10" s="251" t="s">
        <v>1174</v>
      </c>
      <c r="D10" s="252">
        <v>7000</v>
      </c>
    </row>
    <row r="11" spans="1:4" ht="29.1" customHeight="1">
      <c r="A11" s="336" t="s">
        <v>82</v>
      </c>
      <c r="B11" s="336"/>
      <c r="C11" s="336"/>
      <c r="D11" s="253">
        <f>SUM(D5:D10)</f>
        <v>58100</v>
      </c>
    </row>
  </sheetData>
  <mergeCells count="2">
    <mergeCell ref="A2:D2"/>
    <mergeCell ref="A11:C11"/>
  </mergeCells>
  <phoneticPr fontId="62" type="noConversion"/>
  <pageMargins left="0.39305555555555599" right="0.39305555555555599" top="0.39305555555555599" bottom="0.39305555555555599" header="0.5" footer="0.5"/>
  <pageSetup paperSize="9" scale="52" fitToHeight="0" orientation="landscape" horizontalDpi="300" verticalDpi="300" r:id="rId1"/>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62"/>
  <sheetViews>
    <sheetView showZeros="0" workbookViewId="0">
      <pane xSplit="3" ySplit="6" topLeftCell="AO142" activePane="bottomRight" state="frozen"/>
      <selection pane="topRight"/>
      <selection pane="bottomLeft"/>
      <selection pane="bottomRight" activeCell="BH3" sqref="BH3"/>
    </sheetView>
  </sheetViews>
  <sheetFormatPr defaultColWidth="9" defaultRowHeight="14.25"/>
  <cols>
    <col min="1" max="1" width="2.625" style="168" customWidth="1"/>
    <col min="2" max="2" width="3.25" style="168" customWidth="1"/>
    <col min="3" max="3" width="10" style="169" customWidth="1"/>
    <col min="4" max="4" width="4.5" style="167" customWidth="1"/>
    <col min="5" max="6" width="3.125" style="167" customWidth="1"/>
    <col min="7" max="7" width="3.5" style="167" customWidth="1"/>
    <col min="8" max="8" width="4.125" style="168" customWidth="1"/>
    <col min="9" max="9" width="6.625" style="168" customWidth="1"/>
    <col min="10" max="10" width="6" style="168" customWidth="1"/>
    <col min="11" max="11" width="5.375" style="167" customWidth="1"/>
    <col min="12" max="12" width="4.5" style="168" customWidth="1"/>
    <col min="13" max="13" width="4.375" style="168" customWidth="1"/>
    <col min="14" max="14" width="4.75" style="168" customWidth="1"/>
    <col min="15" max="16" width="4.25" style="168" customWidth="1"/>
    <col min="17" max="17" width="4.875" style="168" customWidth="1"/>
    <col min="18" max="18" width="4.5" style="168" customWidth="1"/>
    <col min="19" max="19" width="4.625" style="168" hidden="1" customWidth="1"/>
    <col min="20" max="20" width="4.5" style="168" hidden="1" customWidth="1"/>
    <col min="21" max="21" width="4.375" style="168" hidden="1" customWidth="1"/>
    <col min="22" max="22" width="3.125" style="168" hidden="1" customWidth="1"/>
    <col min="23" max="23" width="4.125" style="168" customWidth="1"/>
    <col min="24" max="24" width="5" style="168" customWidth="1"/>
    <col min="25" max="25" width="5.375" style="168" customWidth="1"/>
    <col min="26" max="26" width="4.375" style="168" customWidth="1"/>
    <col min="27" max="27" width="4.5" style="168" customWidth="1"/>
    <col min="28" max="28" width="3.75" style="168" customWidth="1"/>
    <col min="29" max="29" width="5.25" style="168" customWidth="1"/>
    <col min="30" max="30" width="4.5" style="168" customWidth="1"/>
    <col min="31" max="31" width="4.625" style="168" customWidth="1"/>
    <col min="32" max="32" width="4.875" style="167" customWidth="1"/>
    <col min="33" max="33" width="0.25" style="167" customWidth="1"/>
    <col min="34" max="34" width="11.75" style="169" customWidth="1"/>
    <col min="35" max="35" width="7.125" style="168" customWidth="1"/>
    <col min="36" max="36" width="4.875" style="168" customWidth="1"/>
    <col min="37" max="37" width="4.625" style="168" customWidth="1"/>
    <col min="38" max="38" width="4.875" style="168" customWidth="1"/>
    <col min="39" max="39" width="4.5" style="168" customWidth="1"/>
    <col min="40" max="40" width="5.625" style="168" customWidth="1"/>
    <col min="41" max="41" width="5" style="168" customWidth="1"/>
    <col min="42" max="42" width="4.875" style="168" customWidth="1"/>
    <col min="43" max="44" width="4" style="168" customWidth="1"/>
    <col min="45" max="45" width="3.125" style="168" customWidth="1"/>
    <col min="46" max="46" width="4.125" style="168" customWidth="1"/>
    <col min="47" max="47" width="3.375" style="168" customWidth="1"/>
    <col min="48" max="48" width="4.25" style="168" customWidth="1"/>
    <col min="49" max="49" width="4" style="170" customWidth="1"/>
    <col min="50" max="50" width="3.625" style="168" customWidth="1"/>
    <col min="51" max="51" width="2.625" style="168" hidden="1" customWidth="1"/>
    <col min="52" max="52" width="3.5" style="168" customWidth="1"/>
    <col min="53" max="53" width="4.875" style="168" customWidth="1"/>
    <col min="54" max="54" width="5.625" style="168" customWidth="1"/>
    <col min="55" max="55" width="4.125" style="168" customWidth="1"/>
    <col min="56" max="56" width="4.875" style="168" customWidth="1"/>
    <col min="57" max="57" width="4.25" style="168" hidden="1" customWidth="1"/>
    <col min="58" max="58" width="10.25" style="168" customWidth="1"/>
    <col min="59" max="16384" width="9" style="168"/>
  </cols>
  <sheetData>
    <row r="1" spans="1:58" ht="29.1" customHeight="1">
      <c r="A1" s="269" t="s">
        <v>64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171"/>
      <c r="AH1" s="269" t="s">
        <v>64</v>
      </c>
      <c r="AI1" s="269"/>
      <c r="AJ1" s="269"/>
      <c r="AK1" s="269"/>
      <c r="AL1" s="269"/>
      <c r="AM1" s="269"/>
      <c r="AN1" s="269"/>
      <c r="AO1" s="269"/>
      <c r="AP1" s="269"/>
      <c r="AQ1" s="269"/>
      <c r="AR1" s="269"/>
      <c r="AS1" s="269"/>
      <c r="AT1" s="269"/>
      <c r="AU1" s="269"/>
      <c r="AV1" s="269"/>
      <c r="AW1" s="270"/>
      <c r="AX1" s="269"/>
      <c r="AY1" s="269"/>
      <c r="AZ1" s="269"/>
      <c r="BA1" s="269"/>
      <c r="BB1" s="269"/>
      <c r="BC1" s="269"/>
      <c r="BD1" s="269"/>
      <c r="BE1" s="269"/>
      <c r="BF1" s="269"/>
    </row>
    <row r="2" spans="1:58" ht="20.100000000000001" customHeight="1">
      <c r="A2" s="271" t="s">
        <v>65</v>
      </c>
      <c r="B2" s="271"/>
      <c r="C2" s="271"/>
      <c r="D2" s="172"/>
      <c r="E2" s="172"/>
      <c r="F2" s="172"/>
      <c r="G2" s="172"/>
      <c r="H2" s="173"/>
      <c r="I2" s="173"/>
      <c r="J2" s="180"/>
      <c r="K2" s="180"/>
      <c r="L2" s="180"/>
      <c r="M2" s="180"/>
      <c r="N2" s="180"/>
      <c r="O2" s="180"/>
      <c r="P2" s="180"/>
      <c r="Q2" s="180"/>
      <c r="R2" s="180"/>
      <c r="S2" s="180"/>
      <c r="T2" s="180"/>
      <c r="U2" s="180"/>
      <c r="V2" s="180"/>
      <c r="W2" s="180"/>
      <c r="X2" s="180"/>
      <c r="Y2" s="180"/>
      <c r="Z2" s="180"/>
      <c r="AA2" s="180"/>
      <c r="AB2" s="180"/>
      <c r="AC2" s="272" t="s">
        <v>26</v>
      </c>
      <c r="AD2" s="272"/>
      <c r="AE2" s="272"/>
      <c r="AF2" s="272"/>
      <c r="AG2" s="184"/>
      <c r="AH2" s="185" t="s">
        <v>65</v>
      </c>
      <c r="AI2" s="180"/>
      <c r="AJ2" s="180"/>
      <c r="AK2" s="180"/>
      <c r="AL2" s="180"/>
      <c r="AM2" s="180"/>
      <c r="AN2" s="180"/>
      <c r="AO2" s="180"/>
      <c r="AP2" s="180"/>
      <c r="AQ2" s="180"/>
      <c r="AR2" s="180"/>
      <c r="AS2" s="180"/>
      <c r="AT2" s="180"/>
      <c r="AU2" s="180"/>
      <c r="AV2" s="180"/>
      <c r="AW2" s="188"/>
      <c r="AX2" s="180"/>
      <c r="AY2" s="180"/>
      <c r="AZ2" s="180"/>
      <c r="BA2" s="189"/>
      <c r="BB2" s="273" t="s">
        <v>26</v>
      </c>
      <c r="BC2" s="273"/>
      <c r="BD2" s="273"/>
      <c r="BE2" s="273"/>
      <c r="BF2" s="273"/>
    </row>
    <row r="3" spans="1:58" ht="15.75" customHeight="1">
      <c r="A3" s="275" t="s">
        <v>1</v>
      </c>
      <c r="B3" s="275" t="s">
        <v>66</v>
      </c>
      <c r="C3" s="276" t="s">
        <v>67</v>
      </c>
      <c r="D3" s="274" t="s">
        <v>68</v>
      </c>
      <c r="E3" s="274" t="s">
        <v>69</v>
      </c>
      <c r="F3" s="274" t="s">
        <v>70</v>
      </c>
      <c r="G3" s="274" t="s">
        <v>71</v>
      </c>
      <c r="H3" s="276" t="s">
        <v>72</v>
      </c>
      <c r="I3" s="276" t="s">
        <v>73</v>
      </c>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7"/>
      <c r="AX3" s="276"/>
      <c r="AY3" s="276"/>
      <c r="AZ3" s="276"/>
      <c r="BA3" s="276"/>
      <c r="BB3" s="276" t="s">
        <v>74</v>
      </c>
      <c r="BC3" s="276" t="s">
        <v>75</v>
      </c>
      <c r="BD3" s="276" t="s">
        <v>76</v>
      </c>
      <c r="BE3" s="278"/>
      <c r="BF3" s="276" t="s">
        <v>77</v>
      </c>
    </row>
    <row r="4" spans="1:58" ht="35.25" customHeight="1">
      <c r="A4" s="275"/>
      <c r="B4" s="275"/>
      <c r="C4" s="276"/>
      <c r="D4" s="274"/>
      <c r="E4" s="274"/>
      <c r="F4" s="274"/>
      <c r="G4" s="274"/>
      <c r="H4" s="276"/>
      <c r="I4" s="276" t="s">
        <v>78</v>
      </c>
      <c r="J4" s="274" t="s">
        <v>79</v>
      </c>
      <c r="K4" s="274"/>
      <c r="L4" s="274"/>
      <c r="M4" s="274"/>
      <c r="N4" s="274"/>
      <c r="O4" s="274"/>
      <c r="P4" s="274"/>
      <c r="Q4" s="274"/>
      <c r="R4" s="274"/>
      <c r="S4" s="274"/>
      <c r="T4" s="274"/>
      <c r="U4" s="274"/>
      <c r="V4" s="274"/>
      <c r="W4" s="274"/>
      <c r="X4" s="274"/>
      <c r="Y4" s="274"/>
      <c r="Z4" s="274"/>
      <c r="AA4" s="274"/>
      <c r="AB4" s="274"/>
      <c r="AC4" s="274"/>
      <c r="AD4" s="274"/>
      <c r="AE4" s="274"/>
      <c r="AF4" s="274"/>
      <c r="AG4" s="175"/>
      <c r="AH4" s="276" t="s">
        <v>67</v>
      </c>
      <c r="AI4" s="274" t="s">
        <v>80</v>
      </c>
      <c r="AJ4" s="274"/>
      <c r="AK4" s="274"/>
      <c r="AL4" s="274"/>
      <c r="AM4" s="274"/>
      <c r="AN4" s="276" t="s">
        <v>81</v>
      </c>
      <c r="AO4" s="276"/>
      <c r="AP4" s="276"/>
      <c r="AQ4" s="276"/>
      <c r="AR4" s="276"/>
      <c r="AS4" s="276"/>
      <c r="AT4" s="276"/>
      <c r="AU4" s="276"/>
      <c r="AV4" s="276"/>
      <c r="AW4" s="277"/>
      <c r="AX4" s="276"/>
      <c r="AY4" s="276"/>
      <c r="AZ4" s="276"/>
      <c r="BA4" s="276"/>
      <c r="BB4" s="276"/>
      <c r="BC4" s="276"/>
      <c r="BD4" s="276"/>
      <c r="BE4" s="279"/>
      <c r="BF4" s="276"/>
    </row>
    <row r="5" spans="1:58" ht="25.5" customHeight="1">
      <c r="A5" s="275"/>
      <c r="B5" s="275"/>
      <c r="C5" s="276"/>
      <c r="D5" s="274"/>
      <c r="E5" s="274"/>
      <c r="F5" s="274"/>
      <c r="G5" s="274"/>
      <c r="H5" s="276"/>
      <c r="I5" s="276"/>
      <c r="J5" s="276" t="s">
        <v>82</v>
      </c>
      <c r="K5" s="276" t="s">
        <v>83</v>
      </c>
      <c r="L5" s="276" t="s">
        <v>84</v>
      </c>
      <c r="M5" s="276"/>
      <c r="N5" s="276"/>
      <c r="O5" s="276"/>
      <c r="P5" s="276"/>
      <c r="Q5" s="276"/>
      <c r="R5" s="276" t="s">
        <v>85</v>
      </c>
      <c r="S5" s="182"/>
      <c r="T5" s="182"/>
      <c r="U5" s="182"/>
      <c r="V5" s="182"/>
      <c r="W5" s="276" t="s">
        <v>86</v>
      </c>
      <c r="X5" s="274" t="s">
        <v>87</v>
      </c>
      <c r="Y5" s="274" t="s">
        <v>88</v>
      </c>
      <c r="Z5" s="274" t="s">
        <v>89</v>
      </c>
      <c r="AA5" s="274" t="s">
        <v>90</v>
      </c>
      <c r="AB5" s="274" t="s">
        <v>91</v>
      </c>
      <c r="AC5" s="274" t="s">
        <v>92</v>
      </c>
      <c r="AD5" s="274" t="s">
        <v>93</v>
      </c>
      <c r="AE5" s="274" t="s">
        <v>94</v>
      </c>
      <c r="AF5" s="274" t="s">
        <v>95</v>
      </c>
      <c r="AG5" s="175"/>
      <c r="AH5" s="276"/>
      <c r="AI5" s="274" t="s">
        <v>82</v>
      </c>
      <c r="AJ5" s="274" t="s">
        <v>96</v>
      </c>
      <c r="AK5" s="274" t="s">
        <v>97</v>
      </c>
      <c r="AL5" s="274" t="s">
        <v>98</v>
      </c>
      <c r="AM5" s="274" t="s">
        <v>99</v>
      </c>
      <c r="AN5" s="274" t="s">
        <v>82</v>
      </c>
      <c r="AO5" s="276" t="s">
        <v>100</v>
      </c>
      <c r="AP5" s="276"/>
      <c r="AQ5" s="276"/>
      <c r="AR5" s="276" t="s">
        <v>101</v>
      </c>
      <c r="AS5" s="276" t="s">
        <v>102</v>
      </c>
      <c r="AT5" s="276" t="s">
        <v>103</v>
      </c>
      <c r="AU5" s="276" t="s">
        <v>104</v>
      </c>
      <c r="AV5" s="276" t="s">
        <v>105</v>
      </c>
      <c r="AW5" s="277" t="s">
        <v>106</v>
      </c>
      <c r="AX5" s="276" t="s">
        <v>107</v>
      </c>
      <c r="AY5" s="276" t="s">
        <v>108</v>
      </c>
      <c r="AZ5" s="276" t="s">
        <v>109</v>
      </c>
      <c r="BA5" s="276" t="s">
        <v>110</v>
      </c>
      <c r="BB5" s="276"/>
      <c r="BC5" s="276"/>
      <c r="BD5" s="276"/>
      <c r="BE5" s="279"/>
      <c r="BF5" s="276"/>
    </row>
    <row r="6" spans="1:58" ht="85.5" customHeight="1">
      <c r="A6" s="275"/>
      <c r="B6" s="275"/>
      <c r="C6" s="276"/>
      <c r="D6" s="274"/>
      <c r="E6" s="274"/>
      <c r="F6" s="274"/>
      <c r="G6" s="274"/>
      <c r="H6" s="276"/>
      <c r="I6" s="276"/>
      <c r="J6" s="276"/>
      <c r="K6" s="276"/>
      <c r="L6" s="174" t="s">
        <v>111</v>
      </c>
      <c r="M6" s="174" t="s">
        <v>112</v>
      </c>
      <c r="N6" s="174" t="s">
        <v>113</v>
      </c>
      <c r="O6" s="174" t="s">
        <v>114</v>
      </c>
      <c r="P6" s="174" t="s">
        <v>115</v>
      </c>
      <c r="Q6" s="174" t="s">
        <v>116</v>
      </c>
      <c r="R6" s="276"/>
      <c r="S6" s="182" t="s">
        <v>117</v>
      </c>
      <c r="T6" s="182" t="s">
        <v>118</v>
      </c>
      <c r="U6" s="182" t="s">
        <v>119</v>
      </c>
      <c r="V6" s="182" t="s">
        <v>120</v>
      </c>
      <c r="W6" s="276"/>
      <c r="X6" s="274"/>
      <c r="Y6" s="274"/>
      <c r="Z6" s="274"/>
      <c r="AA6" s="274"/>
      <c r="AB6" s="274"/>
      <c r="AC6" s="274"/>
      <c r="AD6" s="274"/>
      <c r="AE6" s="274"/>
      <c r="AF6" s="274"/>
      <c r="AG6" s="175"/>
      <c r="AH6" s="276"/>
      <c r="AI6" s="274"/>
      <c r="AJ6" s="274"/>
      <c r="AK6" s="274"/>
      <c r="AL6" s="274"/>
      <c r="AM6" s="274"/>
      <c r="AN6" s="274"/>
      <c r="AO6" s="174" t="s">
        <v>111</v>
      </c>
      <c r="AP6" s="174" t="s">
        <v>121</v>
      </c>
      <c r="AQ6" s="174" t="s">
        <v>122</v>
      </c>
      <c r="AR6" s="276"/>
      <c r="AS6" s="276"/>
      <c r="AT6" s="276"/>
      <c r="AU6" s="276"/>
      <c r="AV6" s="276"/>
      <c r="AW6" s="277"/>
      <c r="AX6" s="276"/>
      <c r="AY6" s="276"/>
      <c r="AZ6" s="276"/>
      <c r="BA6" s="276"/>
      <c r="BB6" s="276"/>
      <c r="BC6" s="276"/>
      <c r="BD6" s="276"/>
      <c r="BE6" s="280"/>
      <c r="BF6" s="276"/>
    </row>
    <row r="7" spans="1:58" ht="14.25" customHeight="1">
      <c r="A7" s="176">
        <v>1</v>
      </c>
      <c r="B7" s="176" t="s">
        <v>123</v>
      </c>
      <c r="C7" s="177" t="s">
        <v>124</v>
      </c>
      <c r="D7" s="178">
        <v>40</v>
      </c>
      <c r="E7" s="178"/>
      <c r="F7" s="178"/>
      <c r="G7" s="178">
        <v>25</v>
      </c>
      <c r="H7" s="178">
        <f t="shared" ref="H7:H70" si="0">SUBTOTAL(9,D7:G7)</f>
        <v>65</v>
      </c>
      <c r="I7" s="181">
        <f t="shared" ref="I7:I158" si="1">J7+AI7+AN7</f>
        <v>993.57</v>
      </c>
      <c r="J7" s="181">
        <f t="shared" ref="J7:J70" si="2">K7+L7+R7+W7+X7+Y7+Z7+AA7+AB7+AC7+AD7+AE7+AF7</f>
        <v>362.79</v>
      </c>
      <c r="K7" s="176">
        <v>159.99</v>
      </c>
      <c r="L7" s="181">
        <f t="shared" ref="L7:L158" si="3">SUM(M7:Q7)</f>
        <v>90</v>
      </c>
      <c r="M7" s="176">
        <v>90</v>
      </c>
      <c r="N7" s="176"/>
      <c r="O7" s="176"/>
      <c r="P7" s="176"/>
      <c r="Q7" s="176"/>
      <c r="R7" s="181">
        <f t="shared" ref="R7:R70" si="4">SUM(S7:U7)</f>
        <v>13.33</v>
      </c>
      <c r="S7" s="176">
        <v>13.33</v>
      </c>
      <c r="T7" s="176"/>
      <c r="U7" s="176"/>
      <c r="V7" s="176"/>
      <c r="W7" s="176"/>
      <c r="X7" s="176"/>
      <c r="Y7" s="183">
        <v>42.13</v>
      </c>
      <c r="Z7" s="176"/>
      <c r="AA7" s="176">
        <v>21.44</v>
      </c>
      <c r="AB7" s="176"/>
      <c r="AC7" s="176">
        <v>2.5</v>
      </c>
      <c r="AD7" s="176">
        <v>31.6</v>
      </c>
      <c r="AE7" s="176"/>
      <c r="AF7" s="176">
        <v>1.8</v>
      </c>
      <c r="AG7" s="181">
        <v>1E-4</v>
      </c>
      <c r="AH7" s="186" t="s">
        <v>124</v>
      </c>
      <c r="AI7" s="181">
        <f t="shared" ref="AI7:AI70" si="5">SUM(AJ7:AM7)</f>
        <v>628.96</v>
      </c>
      <c r="AJ7" s="176">
        <v>41.56</v>
      </c>
      <c r="AK7" s="176">
        <v>26.4</v>
      </c>
      <c r="AL7" s="176">
        <v>561</v>
      </c>
      <c r="AM7" s="176">
        <v>0</v>
      </c>
      <c r="AN7" s="181">
        <f t="shared" ref="AN7:AN70" si="6">AO7+AR7+AS7+AT7+AU7+AW7+AX7+AY7+AZ7+BA7+AV7</f>
        <v>1.82</v>
      </c>
      <c r="AO7" s="181">
        <f t="shared" ref="AO7:AO70" si="7">AP7+AQ7</f>
        <v>0</v>
      </c>
      <c r="AP7" s="176"/>
      <c r="AQ7" s="176"/>
      <c r="AR7" s="176"/>
      <c r="AS7" s="176"/>
      <c r="AT7" s="176">
        <v>1.82</v>
      </c>
      <c r="AU7" s="176"/>
      <c r="AV7" s="176"/>
      <c r="AW7" s="183"/>
      <c r="AX7" s="176"/>
      <c r="AY7" s="176"/>
      <c r="AZ7" s="176"/>
      <c r="BA7" s="176"/>
      <c r="BB7" s="176">
        <v>18</v>
      </c>
      <c r="BC7" s="176"/>
      <c r="BD7" s="176"/>
      <c r="BE7" s="176"/>
      <c r="BF7" s="181">
        <f>I7+BB7+BD7+BC7+BE7</f>
        <v>1011.57</v>
      </c>
    </row>
    <row r="8" spans="1:58" ht="14.25" customHeight="1">
      <c r="A8" s="176">
        <v>2</v>
      </c>
      <c r="B8" s="176" t="s">
        <v>123</v>
      </c>
      <c r="C8" s="177" t="s">
        <v>125</v>
      </c>
      <c r="D8" s="178">
        <v>48</v>
      </c>
      <c r="E8" s="178"/>
      <c r="F8" s="178">
        <v>1</v>
      </c>
      <c r="G8" s="178">
        <v>31</v>
      </c>
      <c r="H8" s="178">
        <f t="shared" si="0"/>
        <v>80</v>
      </c>
      <c r="I8" s="181">
        <f t="shared" si="1"/>
        <v>995.58600000000013</v>
      </c>
      <c r="J8" s="181">
        <f t="shared" si="2"/>
        <v>498.87000000000006</v>
      </c>
      <c r="K8" s="181">
        <v>236.16</v>
      </c>
      <c r="L8" s="181">
        <f t="shared" si="3"/>
        <v>103.5</v>
      </c>
      <c r="M8" s="176">
        <v>103.5</v>
      </c>
      <c r="N8" s="176"/>
      <c r="O8" s="176"/>
      <c r="P8" s="176"/>
      <c r="Q8" s="176"/>
      <c r="R8" s="181">
        <f t="shared" si="4"/>
        <v>19.29</v>
      </c>
      <c r="S8" s="176">
        <v>19.29</v>
      </c>
      <c r="T8" s="176"/>
      <c r="U8" s="176"/>
      <c r="V8" s="176"/>
      <c r="W8" s="176"/>
      <c r="X8" s="176">
        <v>4.9800000000000004</v>
      </c>
      <c r="Y8" s="183">
        <v>58.23</v>
      </c>
      <c r="Z8" s="176"/>
      <c r="AA8" s="176">
        <v>29.53</v>
      </c>
      <c r="AB8" s="176"/>
      <c r="AC8" s="176">
        <v>3.51</v>
      </c>
      <c r="AD8" s="176">
        <v>43.67</v>
      </c>
      <c r="AE8" s="176"/>
      <c r="AF8" s="176"/>
      <c r="AG8" s="181">
        <v>1E-4</v>
      </c>
      <c r="AH8" s="186" t="s">
        <v>125</v>
      </c>
      <c r="AI8" s="181">
        <f t="shared" si="5"/>
        <v>490.37599999999998</v>
      </c>
      <c r="AJ8" s="187">
        <v>50.015999999999998</v>
      </c>
      <c r="AK8" s="176">
        <v>30.36</v>
      </c>
      <c r="AL8" s="176">
        <v>410</v>
      </c>
      <c r="AM8" s="176"/>
      <c r="AN8" s="181">
        <f t="shared" si="6"/>
        <v>6.34</v>
      </c>
      <c r="AO8" s="181">
        <f t="shared" si="7"/>
        <v>3.36</v>
      </c>
      <c r="AP8" s="176"/>
      <c r="AQ8" s="176">
        <v>3.36</v>
      </c>
      <c r="AR8" s="176"/>
      <c r="AS8" s="176"/>
      <c r="AT8" s="176">
        <v>2.98</v>
      </c>
      <c r="AU8" s="176"/>
      <c r="AV8" s="176"/>
      <c r="AW8" s="183"/>
      <c r="AX8" s="176"/>
      <c r="AY8" s="176"/>
      <c r="AZ8" s="176"/>
      <c r="BA8" s="176"/>
      <c r="BB8" s="176">
        <v>0</v>
      </c>
      <c r="BC8" s="176"/>
      <c r="BD8" s="176"/>
      <c r="BE8" s="176"/>
      <c r="BF8" s="181">
        <f t="shared" ref="BF8:BF71" si="8">I8+BB8+BD8+BC8+BE8</f>
        <v>995.58600000000013</v>
      </c>
    </row>
    <row r="9" spans="1:58" ht="14.25" customHeight="1">
      <c r="A9" s="176">
        <v>3</v>
      </c>
      <c r="B9" s="176" t="s">
        <v>123</v>
      </c>
      <c r="C9" s="177" t="s">
        <v>126</v>
      </c>
      <c r="D9" s="178">
        <v>58</v>
      </c>
      <c r="E9" s="178"/>
      <c r="F9" s="178"/>
      <c r="G9" s="178">
        <v>25</v>
      </c>
      <c r="H9" s="178">
        <f t="shared" si="0"/>
        <v>83</v>
      </c>
      <c r="I9" s="181">
        <f t="shared" si="1"/>
        <v>1194.81</v>
      </c>
      <c r="J9" s="181">
        <f t="shared" si="2"/>
        <v>546.42999999999995</v>
      </c>
      <c r="K9" s="176">
        <v>247.53</v>
      </c>
      <c r="L9" s="181">
        <f t="shared" si="3"/>
        <v>105.75</v>
      </c>
      <c r="M9" s="176">
        <v>105.75</v>
      </c>
      <c r="N9" s="176"/>
      <c r="O9" s="176"/>
      <c r="P9" s="176"/>
      <c r="Q9" s="176"/>
      <c r="R9" s="181">
        <f t="shared" si="4"/>
        <v>17.48</v>
      </c>
      <c r="S9" s="176">
        <v>17.48</v>
      </c>
      <c r="T9" s="176"/>
      <c r="U9" s="176"/>
      <c r="V9" s="176"/>
      <c r="W9" s="176"/>
      <c r="X9" s="176">
        <v>27.39</v>
      </c>
      <c r="Y9" s="183">
        <v>63.7</v>
      </c>
      <c r="Z9" s="176"/>
      <c r="AA9" s="176">
        <v>32.54</v>
      </c>
      <c r="AB9" s="176"/>
      <c r="AC9" s="176">
        <v>4.26</v>
      </c>
      <c r="AD9" s="176">
        <v>47.78</v>
      </c>
      <c r="AE9" s="176"/>
      <c r="AF9" s="176"/>
      <c r="AG9" s="181">
        <v>1E-4</v>
      </c>
      <c r="AH9" s="186" t="s">
        <v>126</v>
      </c>
      <c r="AI9" s="181">
        <f t="shared" si="5"/>
        <v>648.38</v>
      </c>
      <c r="AJ9" s="187">
        <v>61.36</v>
      </c>
      <c r="AK9" s="176">
        <v>31.02</v>
      </c>
      <c r="AL9" s="176">
        <v>556</v>
      </c>
      <c r="AM9" s="176"/>
      <c r="AN9" s="181">
        <f t="shared" si="6"/>
        <v>0</v>
      </c>
      <c r="AO9" s="181">
        <f t="shared" si="7"/>
        <v>0</v>
      </c>
      <c r="AP9" s="176"/>
      <c r="AQ9" s="176"/>
      <c r="AR9" s="176"/>
      <c r="AS9" s="176"/>
      <c r="AT9" s="176"/>
      <c r="AU9" s="176"/>
      <c r="AV9" s="176"/>
      <c r="AW9" s="183"/>
      <c r="AX9" s="176"/>
      <c r="AY9" s="176"/>
      <c r="AZ9" s="176"/>
      <c r="BA9" s="176"/>
      <c r="BB9" s="176">
        <v>0</v>
      </c>
      <c r="BC9" s="176"/>
      <c r="BD9" s="176"/>
      <c r="BE9" s="176"/>
      <c r="BF9" s="181">
        <f t="shared" si="8"/>
        <v>1194.81</v>
      </c>
    </row>
    <row r="10" spans="1:58" ht="14.25" customHeight="1">
      <c r="A10" s="176">
        <v>4</v>
      </c>
      <c r="B10" s="176" t="s">
        <v>123</v>
      </c>
      <c r="C10" s="177" t="s">
        <v>127</v>
      </c>
      <c r="D10" s="178">
        <v>27</v>
      </c>
      <c r="E10" s="178"/>
      <c r="F10" s="178"/>
      <c r="G10" s="178">
        <v>25</v>
      </c>
      <c r="H10" s="178">
        <f t="shared" si="0"/>
        <v>52</v>
      </c>
      <c r="I10" s="181">
        <f t="shared" si="1"/>
        <v>621.40999999999985</v>
      </c>
      <c r="J10" s="181">
        <f t="shared" si="2"/>
        <v>278.37</v>
      </c>
      <c r="K10" s="176">
        <v>131.37</v>
      </c>
      <c r="L10" s="181">
        <f t="shared" si="3"/>
        <v>58.5</v>
      </c>
      <c r="M10" s="176">
        <v>58.5</v>
      </c>
      <c r="N10" s="176"/>
      <c r="O10" s="176"/>
      <c r="P10" s="176"/>
      <c r="Q10" s="176"/>
      <c r="R10" s="181">
        <f t="shared" si="4"/>
        <v>10.66</v>
      </c>
      <c r="S10" s="176">
        <v>10.66</v>
      </c>
      <c r="T10" s="176"/>
      <c r="U10" s="176"/>
      <c r="V10" s="176"/>
      <c r="W10" s="176"/>
      <c r="X10" s="176">
        <v>2.4900000000000002</v>
      </c>
      <c r="Y10" s="183">
        <v>32.479999999999997</v>
      </c>
      <c r="Z10" s="176"/>
      <c r="AA10" s="176">
        <v>16.54</v>
      </c>
      <c r="AB10" s="176"/>
      <c r="AC10" s="176">
        <v>1.97</v>
      </c>
      <c r="AD10" s="176">
        <v>24.36</v>
      </c>
      <c r="AE10" s="176"/>
      <c r="AF10" s="176"/>
      <c r="AG10" s="181">
        <v>1E-4</v>
      </c>
      <c r="AH10" s="186" t="s">
        <v>127</v>
      </c>
      <c r="AI10" s="181">
        <f t="shared" si="5"/>
        <v>341.77999999999992</v>
      </c>
      <c r="AJ10" s="187">
        <v>28.619999999999902</v>
      </c>
      <c r="AK10" s="176">
        <v>17.16</v>
      </c>
      <c r="AL10" s="176">
        <v>296</v>
      </c>
      <c r="AM10" s="176"/>
      <c r="AN10" s="181">
        <f t="shared" si="6"/>
        <v>1.26</v>
      </c>
      <c r="AO10" s="181">
        <f t="shared" si="7"/>
        <v>0</v>
      </c>
      <c r="AP10" s="176"/>
      <c r="AQ10" s="176"/>
      <c r="AR10" s="176"/>
      <c r="AS10" s="176"/>
      <c r="AT10" s="176">
        <v>1.26</v>
      </c>
      <c r="AU10" s="176"/>
      <c r="AV10" s="176"/>
      <c r="AW10" s="183"/>
      <c r="AX10" s="176"/>
      <c r="AY10" s="176"/>
      <c r="AZ10" s="176"/>
      <c r="BA10" s="176"/>
      <c r="BB10" s="176">
        <v>80</v>
      </c>
      <c r="BC10" s="176"/>
      <c r="BD10" s="176"/>
      <c r="BE10" s="176"/>
      <c r="BF10" s="181">
        <f t="shared" si="8"/>
        <v>701.40999999999985</v>
      </c>
    </row>
    <row r="11" spans="1:58" ht="14.25" customHeight="1">
      <c r="A11" s="176">
        <v>5</v>
      </c>
      <c r="B11" s="176" t="s">
        <v>123</v>
      </c>
      <c r="C11" s="177" t="s">
        <v>128</v>
      </c>
      <c r="D11" s="178">
        <v>101</v>
      </c>
      <c r="E11" s="178"/>
      <c r="F11" s="178"/>
      <c r="G11" s="178">
        <v>19</v>
      </c>
      <c r="H11" s="178">
        <f t="shared" si="0"/>
        <v>120</v>
      </c>
      <c r="I11" s="181">
        <f t="shared" si="1"/>
        <v>1954.8380000000002</v>
      </c>
      <c r="J11" s="181">
        <f t="shared" si="2"/>
        <v>934.80000000000018</v>
      </c>
      <c r="K11" s="176">
        <v>403.31</v>
      </c>
      <c r="L11" s="181">
        <f t="shared" si="3"/>
        <v>242.8</v>
      </c>
      <c r="M11" s="176">
        <v>218.25</v>
      </c>
      <c r="N11" s="176"/>
      <c r="O11" s="176"/>
      <c r="P11" s="176"/>
      <c r="Q11" s="176">
        <v>24.55</v>
      </c>
      <c r="R11" s="181">
        <f t="shared" si="4"/>
        <v>32.51</v>
      </c>
      <c r="S11" s="176">
        <v>32.51</v>
      </c>
      <c r="T11" s="176"/>
      <c r="U11" s="176"/>
      <c r="V11" s="176"/>
      <c r="W11" s="176"/>
      <c r="X11" s="176">
        <v>9.9600000000000009</v>
      </c>
      <c r="Y11" s="183">
        <v>106.24</v>
      </c>
      <c r="Z11" s="176"/>
      <c r="AA11" s="176">
        <v>53.82</v>
      </c>
      <c r="AB11" s="176"/>
      <c r="AC11" s="176">
        <v>6.48</v>
      </c>
      <c r="AD11" s="176">
        <v>79.680000000000007</v>
      </c>
      <c r="AE11" s="176"/>
      <c r="AF11" s="176"/>
      <c r="AG11" s="181">
        <v>1E-4</v>
      </c>
      <c r="AH11" s="186" t="s">
        <v>128</v>
      </c>
      <c r="AI11" s="181">
        <f t="shared" si="5"/>
        <v>1016.7280000000001</v>
      </c>
      <c r="AJ11" s="187">
        <v>165.708</v>
      </c>
      <c r="AK11" s="176">
        <v>64.02</v>
      </c>
      <c r="AL11" s="176">
        <v>472</v>
      </c>
      <c r="AM11" s="176">
        <v>315</v>
      </c>
      <c r="AN11" s="181">
        <f t="shared" si="6"/>
        <v>3.31</v>
      </c>
      <c r="AO11" s="181">
        <f t="shared" si="7"/>
        <v>0</v>
      </c>
      <c r="AP11" s="176"/>
      <c r="AQ11" s="176"/>
      <c r="AR11" s="176"/>
      <c r="AS11" s="176"/>
      <c r="AT11" s="176">
        <v>3.31</v>
      </c>
      <c r="AU11" s="176"/>
      <c r="AV11" s="176"/>
      <c r="AW11" s="183"/>
      <c r="AX11" s="176"/>
      <c r="AY11" s="176"/>
      <c r="AZ11" s="176"/>
      <c r="BA11" s="176"/>
      <c r="BB11" s="176">
        <f>260+47</f>
        <v>307</v>
      </c>
      <c r="BC11" s="176"/>
      <c r="BD11" s="176"/>
      <c r="BE11" s="176"/>
      <c r="BF11" s="181">
        <f t="shared" si="8"/>
        <v>2261.8380000000002</v>
      </c>
    </row>
    <row r="12" spans="1:58" ht="14.25" customHeight="1">
      <c r="A12" s="176">
        <v>6</v>
      </c>
      <c r="B12" s="176" t="s">
        <v>123</v>
      </c>
      <c r="C12" s="177" t="s">
        <v>129</v>
      </c>
      <c r="D12" s="178">
        <v>24</v>
      </c>
      <c r="E12" s="178"/>
      <c r="F12" s="178"/>
      <c r="G12" s="178">
        <v>6</v>
      </c>
      <c r="H12" s="178">
        <f t="shared" si="0"/>
        <v>30</v>
      </c>
      <c r="I12" s="181">
        <f t="shared" si="1"/>
        <v>485.47199999999998</v>
      </c>
      <c r="J12" s="181">
        <f t="shared" si="2"/>
        <v>235.3</v>
      </c>
      <c r="K12" s="176">
        <v>92.69</v>
      </c>
      <c r="L12" s="181">
        <f t="shared" si="3"/>
        <v>63.54</v>
      </c>
      <c r="M12" s="176">
        <v>40.5</v>
      </c>
      <c r="N12" s="176"/>
      <c r="O12" s="176"/>
      <c r="P12" s="176"/>
      <c r="Q12" s="176">
        <v>23.04</v>
      </c>
      <c r="R12" s="181">
        <f t="shared" si="4"/>
        <v>6.5</v>
      </c>
      <c r="S12" s="176">
        <v>6.5</v>
      </c>
      <c r="T12" s="176"/>
      <c r="U12" s="176"/>
      <c r="V12" s="176"/>
      <c r="W12" s="176"/>
      <c r="X12" s="176">
        <v>14.94</v>
      </c>
      <c r="Y12" s="183">
        <v>24.74</v>
      </c>
      <c r="Z12" s="176"/>
      <c r="AA12" s="176">
        <v>12.64</v>
      </c>
      <c r="AB12" s="176"/>
      <c r="AC12" s="176">
        <v>1.69</v>
      </c>
      <c r="AD12" s="176">
        <v>18.559999999999999</v>
      </c>
      <c r="AE12" s="176"/>
      <c r="AF12" s="176"/>
      <c r="AG12" s="181">
        <v>1E-4</v>
      </c>
      <c r="AH12" s="186" t="s">
        <v>129</v>
      </c>
      <c r="AI12" s="181">
        <f t="shared" si="5"/>
        <v>99.551999999999992</v>
      </c>
      <c r="AJ12" s="187">
        <v>39.671999999999997</v>
      </c>
      <c r="AK12" s="176">
        <v>11.88</v>
      </c>
      <c r="AL12" s="176">
        <v>48</v>
      </c>
      <c r="AM12" s="176"/>
      <c r="AN12" s="181">
        <f t="shared" si="6"/>
        <v>150.62</v>
      </c>
      <c r="AO12" s="181">
        <f t="shared" si="7"/>
        <v>0</v>
      </c>
      <c r="AP12" s="176"/>
      <c r="AQ12" s="176"/>
      <c r="AR12" s="176"/>
      <c r="AS12" s="176"/>
      <c r="AT12" s="176">
        <v>0.62</v>
      </c>
      <c r="AU12" s="176"/>
      <c r="AV12" s="176"/>
      <c r="AW12" s="183"/>
      <c r="AX12" s="176"/>
      <c r="AY12" s="176"/>
      <c r="AZ12" s="176"/>
      <c r="BA12" s="176">
        <v>150</v>
      </c>
      <c r="BB12" s="176">
        <v>122</v>
      </c>
      <c r="BC12" s="176"/>
      <c r="BD12" s="176">
        <v>30</v>
      </c>
      <c r="BE12" s="176"/>
      <c r="BF12" s="181">
        <f t="shared" si="8"/>
        <v>637.47199999999998</v>
      </c>
    </row>
    <row r="13" spans="1:58" ht="14.25" customHeight="1">
      <c r="A13" s="176">
        <v>7</v>
      </c>
      <c r="B13" s="176" t="s">
        <v>123</v>
      </c>
      <c r="C13" s="177" t="s">
        <v>130</v>
      </c>
      <c r="D13" s="178">
        <v>33</v>
      </c>
      <c r="E13" s="178"/>
      <c r="F13" s="178"/>
      <c r="G13" s="178">
        <v>9</v>
      </c>
      <c r="H13" s="178">
        <f t="shared" si="0"/>
        <v>42</v>
      </c>
      <c r="I13" s="181">
        <f t="shared" si="1"/>
        <v>901.52799999999991</v>
      </c>
      <c r="J13" s="181">
        <f t="shared" si="2"/>
        <v>284.79000000000002</v>
      </c>
      <c r="K13" s="176">
        <v>123.42</v>
      </c>
      <c r="L13" s="181">
        <f t="shared" si="3"/>
        <v>67.5</v>
      </c>
      <c r="M13" s="176">
        <v>67.5</v>
      </c>
      <c r="N13" s="176"/>
      <c r="O13" s="176"/>
      <c r="P13" s="176"/>
      <c r="Q13" s="176"/>
      <c r="R13" s="181">
        <f t="shared" si="4"/>
        <v>9.2100000000000009</v>
      </c>
      <c r="S13" s="176">
        <v>9.2100000000000009</v>
      </c>
      <c r="T13" s="176"/>
      <c r="U13" s="176"/>
      <c r="V13" s="176"/>
      <c r="W13" s="176"/>
      <c r="X13" s="176">
        <v>7.47</v>
      </c>
      <c r="Y13" s="183">
        <v>33.22</v>
      </c>
      <c r="Z13" s="176"/>
      <c r="AA13" s="176">
        <v>16.93</v>
      </c>
      <c r="AB13" s="176"/>
      <c r="AC13" s="176">
        <v>2.13</v>
      </c>
      <c r="AD13" s="176">
        <v>24.91</v>
      </c>
      <c r="AE13" s="176"/>
      <c r="AF13" s="176"/>
      <c r="AG13" s="181">
        <v>1E-4</v>
      </c>
      <c r="AH13" s="186" t="s">
        <v>130</v>
      </c>
      <c r="AI13" s="181">
        <f t="shared" si="5"/>
        <v>354.82799999999997</v>
      </c>
      <c r="AJ13" s="187">
        <v>32.027999999999999</v>
      </c>
      <c r="AK13" s="176">
        <v>19.8</v>
      </c>
      <c r="AL13" s="176">
        <v>303</v>
      </c>
      <c r="AM13" s="176"/>
      <c r="AN13" s="181">
        <f t="shared" si="6"/>
        <v>261.90999999999997</v>
      </c>
      <c r="AO13" s="181">
        <f t="shared" si="7"/>
        <v>0</v>
      </c>
      <c r="AP13" s="176"/>
      <c r="AQ13" s="176"/>
      <c r="AR13" s="176"/>
      <c r="AS13" s="176"/>
      <c r="AT13" s="176">
        <v>1.51</v>
      </c>
      <c r="AU13" s="176"/>
      <c r="AV13" s="176"/>
      <c r="AW13" s="183"/>
      <c r="AX13" s="176"/>
      <c r="AY13" s="176"/>
      <c r="AZ13" s="176"/>
      <c r="BA13" s="176">
        <v>260.39999999999998</v>
      </c>
      <c r="BB13" s="176">
        <v>495</v>
      </c>
      <c r="BC13" s="176"/>
      <c r="BD13" s="176"/>
      <c r="BE13" s="176"/>
      <c r="BF13" s="181">
        <f t="shared" si="8"/>
        <v>1396.5279999999998</v>
      </c>
    </row>
    <row r="14" spans="1:58" ht="14.25" customHeight="1">
      <c r="A14" s="176">
        <v>8</v>
      </c>
      <c r="B14" s="176" t="s">
        <v>123</v>
      </c>
      <c r="C14" s="177" t="s">
        <v>131</v>
      </c>
      <c r="D14" s="178">
        <v>18</v>
      </c>
      <c r="E14" s="178"/>
      <c r="F14" s="178"/>
      <c r="G14" s="178">
        <v>6</v>
      </c>
      <c r="H14" s="178">
        <f t="shared" si="0"/>
        <v>24</v>
      </c>
      <c r="I14" s="181">
        <f t="shared" si="1"/>
        <v>446.11199999999997</v>
      </c>
      <c r="J14" s="181">
        <f t="shared" si="2"/>
        <v>162.17999999999998</v>
      </c>
      <c r="K14" s="176">
        <v>71.81</v>
      </c>
      <c r="L14" s="181">
        <f t="shared" si="3"/>
        <v>38.25</v>
      </c>
      <c r="M14" s="176">
        <v>38.25</v>
      </c>
      <c r="N14" s="176"/>
      <c r="O14" s="176"/>
      <c r="P14" s="176"/>
      <c r="Q14" s="176"/>
      <c r="R14" s="181">
        <f t="shared" si="4"/>
        <v>5.74</v>
      </c>
      <c r="S14" s="176">
        <v>5.74</v>
      </c>
      <c r="T14" s="176"/>
      <c r="U14" s="176"/>
      <c r="V14" s="176"/>
      <c r="W14" s="176"/>
      <c r="X14" s="176">
        <v>2.4900000000000002</v>
      </c>
      <c r="Y14" s="183">
        <v>18.93</v>
      </c>
      <c r="Z14" s="176"/>
      <c r="AA14" s="176">
        <v>9.61</v>
      </c>
      <c r="AB14" s="176"/>
      <c r="AC14" s="176">
        <v>1.1599999999999999</v>
      </c>
      <c r="AD14" s="176">
        <v>14.19</v>
      </c>
      <c r="AE14" s="176"/>
      <c r="AF14" s="176"/>
      <c r="AG14" s="181">
        <v>1E-4</v>
      </c>
      <c r="AH14" s="186" t="s">
        <v>131</v>
      </c>
      <c r="AI14" s="181">
        <f t="shared" si="5"/>
        <v>188.93200000000002</v>
      </c>
      <c r="AJ14" s="187">
        <v>17.712</v>
      </c>
      <c r="AK14" s="176">
        <v>11.22</v>
      </c>
      <c r="AL14" s="176">
        <v>160</v>
      </c>
      <c r="AM14" s="176"/>
      <c r="AN14" s="181">
        <f t="shared" si="6"/>
        <v>95</v>
      </c>
      <c r="AO14" s="181">
        <f t="shared" si="7"/>
        <v>0</v>
      </c>
      <c r="AP14" s="176"/>
      <c r="AQ14" s="176"/>
      <c r="AR14" s="176"/>
      <c r="AS14" s="176"/>
      <c r="AT14" s="176"/>
      <c r="AU14" s="176"/>
      <c r="AV14" s="176"/>
      <c r="AW14" s="183"/>
      <c r="AX14" s="176">
        <v>20</v>
      </c>
      <c r="AY14" s="176"/>
      <c r="AZ14" s="176"/>
      <c r="BA14" s="176">
        <v>75</v>
      </c>
      <c r="BB14" s="176">
        <f>152+115</f>
        <v>267</v>
      </c>
      <c r="BC14" s="176"/>
      <c r="BD14" s="176">
        <v>70.849999999999994</v>
      </c>
      <c r="BE14" s="176"/>
      <c r="BF14" s="181">
        <f t="shared" si="8"/>
        <v>783.96199999999999</v>
      </c>
    </row>
    <row r="15" spans="1:58" ht="14.25" customHeight="1">
      <c r="A15" s="176">
        <v>9</v>
      </c>
      <c r="B15" s="176" t="s">
        <v>123</v>
      </c>
      <c r="C15" s="177" t="s">
        <v>132</v>
      </c>
      <c r="D15" s="178">
        <v>12</v>
      </c>
      <c r="E15" s="178"/>
      <c r="F15" s="178"/>
      <c r="G15" s="178">
        <v>5</v>
      </c>
      <c r="H15" s="178">
        <f t="shared" si="0"/>
        <v>17</v>
      </c>
      <c r="I15" s="181">
        <f t="shared" si="1"/>
        <v>268.66999999999996</v>
      </c>
      <c r="J15" s="181">
        <f t="shared" si="2"/>
        <v>113.89999999999998</v>
      </c>
      <c r="K15" s="176">
        <v>51.86</v>
      </c>
      <c r="L15" s="181">
        <f t="shared" si="3"/>
        <v>24.75</v>
      </c>
      <c r="M15" s="176">
        <v>24.75</v>
      </c>
      <c r="N15" s="176"/>
      <c r="O15" s="176"/>
      <c r="P15" s="176"/>
      <c r="Q15" s="176"/>
      <c r="R15" s="181">
        <f t="shared" si="4"/>
        <v>3.94</v>
      </c>
      <c r="S15" s="176">
        <v>3.94</v>
      </c>
      <c r="T15" s="176"/>
      <c r="U15" s="176"/>
      <c r="V15" s="176"/>
      <c r="W15" s="176"/>
      <c r="X15" s="176">
        <v>2.4900000000000002</v>
      </c>
      <c r="Y15" s="183">
        <v>13.29</v>
      </c>
      <c r="Z15" s="176"/>
      <c r="AA15" s="176">
        <v>6.77</v>
      </c>
      <c r="AB15" s="176"/>
      <c r="AC15" s="176">
        <v>0.84</v>
      </c>
      <c r="AD15" s="176">
        <v>9.9600000000000009</v>
      </c>
      <c r="AE15" s="176"/>
      <c r="AF15" s="176"/>
      <c r="AG15" s="181">
        <v>1E-4</v>
      </c>
      <c r="AH15" s="186" t="s">
        <v>132</v>
      </c>
      <c r="AI15" s="181">
        <f t="shared" si="5"/>
        <v>154.26</v>
      </c>
      <c r="AJ15" s="187">
        <v>12</v>
      </c>
      <c r="AK15" s="176">
        <v>7.26</v>
      </c>
      <c r="AL15" s="176">
        <v>135</v>
      </c>
      <c r="AM15" s="176"/>
      <c r="AN15" s="181">
        <f t="shared" si="6"/>
        <v>0.51</v>
      </c>
      <c r="AO15" s="181">
        <f t="shared" si="7"/>
        <v>0</v>
      </c>
      <c r="AP15" s="176"/>
      <c r="AQ15" s="176"/>
      <c r="AR15" s="176"/>
      <c r="AS15" s="176"/>
      <c r="AT15" s="176">
        <v>0.51</v>
      </c>
      <c r="AU15" s="176"/>
      <c r="AV15" s="176"/>
      <c r="AW15" s="183"/>
      <c r="AX15" s="176"/>
      <c r="AY15" s="176"/>
      <c r="AZ15" s="176"/>
      <c r="BA15" s="176"/>
      <c r="BB15" s="176">
        <v>20</v>
      </c>
      <c r="BC15" s="176"/>
      <c r="BD15" s="176">
        <v>20</v>
      </c>
      <c r="BE15" s="176"/>
      <c r="BF15" s="181">
        <f t="shared" si="8"/>
        <v>308.66999999999996</v>
      </c>
    </row>
    <row r="16" spans="1:58" ht="14.25" customHeight="1">
      <c r="A16" s="176">
        <v>10</v>
      </c>
      <c r="B16" s="176" t="s">
        <v>123</v>
      </c>
      <c r="C16" s="177" t="s">
        <v>133</v>
      </c>
      <c r="D16" s="178">
        <v>19</v>
      </c>
      <c r="E16" s="178"/>
      <c r="F16" s="178"/>
      <c r="G16" s="178">
        <v>10</v>
      </c>
      <c r="H16" s="178">
        <f t="shared" si="0"/>
        <v>29</v>
      </c>
      <c r="I16" s="181">
        <f t="shared" si="1"/>
        <v>360.28000000000003</v>
      </c>
      <c r="J16" s="181">
        <f t="shared" si="2"/>
        <v>180.31</v>
      </c>
      <c r="K16" s="176">
        <v>82.78</v>
      </c>
      <c r="L16" s="181">
        <f t="shared" si="3"/>
        <v>31.5</v>
      </c>
      <c r="M16" s="176">
        <v>31.5</v>
      </c>
      <c r="N16" s="176"/>
      <c r="O16" s="176"/>
      <c r="P16" s="176"/>
      <c r="Q16" s="176"/>
      <c r="R16" s="181">
        <f t="shared" si="4"/>
        <v>4.47</v>
      </c>
      <c r="S16" s="176">
        <v>4.47</v>
      </c>
      <c r="T16" s="176"/>
      <c r="U16" s="176"/>
      <c r="V16" s="176"/>
      <c r="W16" s="176"/>
      <c r="X16" s="176">
        <v>12.45</v>
      </c>
      <c r="Y16" s="183">
        <v>20.99</v>
      </c>
      <c r="Z16" s="176"/>
      <c r="AA16" s="176">
        <v>10.85</v>
      </c>
      <c r="AB16" s="176"/>
      <c r="AC16" s="176">
        <v>1.53</v>
      </c>
      <c r="AD16" s="176">
        <v>15.74</v>
      </c>
      <c r="AE16" s="176"/>
      <c r="AF16" s="176"/>
      <c r="AG16" s="181">
        <v>1E-4</v>
      </c>
      <c r="AH16" s="186" t="s">
        <v>133</v>
      </c>
      <c r="AI16" s="181">
        <f t="shared" si="5"/>
        <v>177.49</v>
      </c>
      <c r="AJ16" s="187">
        <v>17.25</v>
      </c>
      <c r="AK16" s="176">
        <v>9.24</v>
      </c>
      <c r="AL16" s="176">
        <v>151</v>
      </c>
      <c r="AM16" s="176"/>
      <c r="AN16" s="181">
        <f t="shared" si="6"/>
        <v>2.48</v>
      </c>
      <c r="AO16" s="181">
        <f t="shared" si="7"/>
        <v>0</v>
      </c>
      <c r="AP16" s="176"/>
      <c r="AQ16" s="176"/>
      <c r="AR16" s="176"/>
      <c r="AS16" s="176"/>
      <c r="AT16" s="176">
        <v>2.48</v>
      </c>
      <c r="AU16" s="176"/>
      <c r="AV16" s="176"/>
      <c r="AW16" s="183"/>
      <c r="AX16" s="176"/>
      <c r="AY16" s="176"/>
      <c r="AZ16" s="176"/>
      <c r="BA16" s="176"/>
      <c r="BB16" s="176">
        <v>0</v>
      </c>
      <c r="BC16" s="176"/>
      <c r="BD16" s="176"/>
      <c r="BE16" s="176"/>
      <c r="BF16" s="181">
        <f t="shared" si="8"/>
        <v>360.28000000000003</v>
      </c>
    </row>
    <row r="17" spans="1:58" ht="14.25" customHeight="1">
      <c r="A17" s="176">
        <v>11</v>
      </c>
      <c r="B17" s="176" t="s">
        <v>123</v>
      </c>
      <c r="C17" s="177" t="s">
        <v>134</v>
      </c>
      <c r="D17" s="178">
        <v>7</v>
      </c>
      <c r="E17" s="178"/>
      <c r="F17" s="178"/>
      <c r="G17" s="178">
        <v>4</v>
      </c>
      <c r="H17" s="178">
        <f t="shared" si="0"/>
        <v>11</v>
      </c>
      <c r="I17" s="181">
        <f t="shared" si="1"/>
        <v>171.68799999999999</v>
      </c>
      <c r="J17" s="181">
        <f t="shared" si="2"/>
        <v>60.650000000000006</v>
      </c>
      <c r="K17" s="176">
        <v>26.22</v>
      </c>
      <c r="L17" s="181">
        <f t="shared" si="3"/>
        <v>11.25</v>
      </c>
      <c r="M17" s="176">
        <v>11.25</v>
      </c>
      <c r="N17" s="176"/>
      <c r="O17" s="176"/>
      <c r="P17" s="176"/>
      <c r="Q17" s="176"/>
      <c r="R17" s="181">
        <f t="shared" si="4"/>
        <v>1.7</v>
      </c>
      <c r="S17" s="176">
        <v>1.7</v>
      </c>
      <c r="T17" s="176"/>
      <c r="U17" s="176"/>
      <c r="V17" s="176"/>
      <c r="W17" s="176"/>
      <c r="X17" s="176">
        <v>4.9800000000000004</v>
      </c>
      <c r="Y17" s="183">
        <v>7.06</v>
      </c>
      <c r="Z17" s="176"/>
      <c r="AA17" s="176">
        <v>3.64</v>
      </c>
      <c r="AB17" s="176"/>
      <c r="AC17" s="176">
        <v>0.5</v>
      </c>
      <c r="AD17" s="176">
        <v>5.3</v>
      </c>
      <c r="AE17" s="176"/>
      <c r="AF17" s="176"/>
      <c r="AG17" s="181">
        <v>1E-4</v>
      </c>
      <c r="AH17" s="186" t="s">
        <v>134</v>
      </c>
      <c r="AI17" s="181">
        <f t="shared" si="5"/>
        <v>109.038</v>
      </c>
      <c r="AJ17" s="187">
        <v>6.7380000000000004</v>
      </c>
      <c r="AK17" s="176">
        <v>3.3</v>
      </c>
      <c r="AL17" s="176">
        <v>99</v>
      </c>
      <c r="AM17" s="176"/>
      <c r="AN17" s="181">
        <f t="shared" si="6"/>
        <v>2</v>
      </c>
      <c r="AO17" s="181">
        <f t="shared" si="7"/>
        <v>0</v>
      </c>
      <c r="AP17" s="176"/>
      <c r="AQ17" s="176"/>
      <c r="AR17" s="176"/>
      <c r="AS17" s="176"/>
      <c r="AT17" s="176"/>
      <c r="AU17" s="176"/>
      <c r="AV17" s="176"/>
      <c r="AW17" s="183"/>
      <c r="AX17" s="176"/>
      <c r="AY17" s="176"/>
      <c r="AZ17" s="176"/>
      <c r="BA17" s="176">
        <v>2</v>
      </c>
      <c r="BB17" s="176">
        <v>0</v>
      </c>
      <c r="BC17" s="176"/>
      <c r="BD17" s="176"/>
      <c r="BE17" s="176"/>
      <c r="BF17" s="181">
        <f t="shared" si="8"/>
        <v>171.68799999999999</v>
      </c>
    </row>
    <row r="18" spans="1:58" ht="14.25" customHeight="1">
      <c r="A18" s="176">
        <v>12</v>
      </c>
      <c r="B18" s="176" t="s">
        <v>123</v>
      </c>
      <c r="C18" s="177" t="s">
        <v>135</v>
      </c>
      <c r="D18" s="178">
        <v>2</v>
      </c>
      <c r="E18" s="178"/>
      <c r="F18" s="178"/>
      <c r="G18" s="178"/>
      <c r="H18" s="178">
        <f t="shared" si="0"/>
        <v>2</v>
      </c>
      <c r="I18" s="181">
        <f t="shared" si="1"/>
        <v>66.33</v>
      </c>
      <c r="J18" s="181">
        <f t="shared" si="2"/>
        <v>18.27</v>
      </c>
      <c r="K18" s="176">
        <v>8.15</v>
      </c>
      <c r="L18" s="181">
        <f t="shared" si="3"/>
        <v>4.5</v>
      </c>
      <c r="M18" s="176">
        <v>4.5</v>
      </c>
      <c r="N18" s="176"/>
      <c r="O18" s="176"/>
      <c r="P18" s="176"/>
      <c r="Q18" s="176"/>
      <c r="R18" s="181">
        <f t="shared" si="4"/>
        <v>0.68</v>
      </c>
      <c r="S18" s="176">
        <v>0.68</v>
      </c>
      <c r="T18" s="176"/>
      <c r="U18" s="176"/>
      <c r="V18" s="176"/>
      <c r="W18" s="176"/>
      <c r="X18" s="176"/>
      <c r="Y18" s="183">
        <v>2.13</v>
      </c>
      <c r="Z18" s="176"/>
      <c r="AA18" s="176">
        <v>1.08</v>
      </c>
      <c r="AB18" s="176"/>
      <c r="AC18" s="176">
        <v>0.13</v>
      </c>
      <c r="AD18" s="176">
        <v>1.6</v>
      </c>
      <c r="AE18" s="176"/>
      <c r="AF18" s="176"/>
      <c r="AG18" s="181">
        <v>1E-4</v>
      </c>
      <c r="AH18" s="186" t="s">
        <v>135</v>
      </c>
      <c r="AI18" s="181">
        <f t="shared" si="5"/>
        <v>43.06</v>
      </c>
      <c r="AJ18" s="187">
        <v>1.74</v>
      </c>
      <c r="AK18" s="176">
        <v>1.32</v>
      </c>
      <c r="AL18" s="176">
        <v>40</v>
      </c>
      <c r="AM18" s="176"/>
      <c r="AN18" s="181">
        <f t="shared" si="6"/>
        <v>5</v>
      </c>
      <c r="AO18" s="181">
        <f t="shared" si="7"/>
        <v>0</v>
      </c>
      <c r="AP18" s="176"/>
      <c r="AQ18" s="176"/>
      <c r="AR18" s="176"/>
      <c r="AS18" s="176"/>
      <c r="AT18" s="176"/>
      <c r="AU18" s="176"/>
      <c r="AV18" s="176"/>
      <c r="AW18" s="183"/>
      <c r="AX18" s="176"/>
      <c r="AY18" s="176"/>
      <c r="AZ18" s="176"/>
      <c r="BA18" s="176">
        <v>5</v>
      </c>
      <c r="BB18" s="176">
        <v>0</v>
      </c>
      <c r="BC18" s="176"/>
      <c r="BD18" s="176"/>
      <c r="BE18" s="176"/>
      <c r="BF18" s="181">
        <f t="shared" si="8"/>
        <v>66.33</v>
      </c>
    </row>
    <row r="19" spans="1:58" ht="14.25" customHeight="1">
      <c r="A19" s="176">
        <v>13</v>
      </c>
      <c r="B19" s="176" t="s">
        <v>123</v>
      </c>
      <c r="C19" s="177" t="s">
        <v>136</v>
      </c>
      <c r="D19" s="178">
        <v>9</v>
      </c>
      <c r="E19" s="178"/>
      <c r="F19" s="178"/>
      <c r="G19" s="178">
        <v>4</v>
      </c>
      <c r="H19" s="178">
        <f t="shared" si="0"/>
        <v>13</v>
      </c>
      <c r="I19" s="181">
        <f t="shared" si="1"/>
        <v>192.21799999999996</v>
      </c>
      <c r="J19" s="181">
        <f t="shared" si="2"/>
        <v>77.47999999999999</v>
      </c>
      <c r="K19" s="176">
        <v>33.409999999999997</v>
      </c>
      <c r="L19" s="181">
        <f t="shared" si="3"/>
        <v>15.75</v>
      </c>
      <c r="M19" s="176">
        <v>15.75</v>
      </c>
      <c r="N19" s="176"/>
      <c r="O19" s="176"/>
      <c r="P19" s="176"/>
      <c r="Q19" s="176"/>
      <c r="R19" s="181">
        <f t="shared" si="4"/>
        <v>2.29</v>
      </c>
      <c r="S19" s="176">
        <v>2.29</v>
      </c>
      <c r="T19" s="176"/>
      <c r="U19" s="176"/>
      <c r="V19" s="176"/>
      <c r="W19" s="176"/>
      <c r="X19" s="176">
        <v>4.9800000000000004</v>
      </c>
      <c r="Y19" s="183">
        <v>9.0299999999999994</v>
      </c>
      <c r="Z19" s="176"/>
      <c r="AA19" s="176">
        <v>4.63</v>
      </c>
      <c r="AB19" s="176"/>
      <c r="AC19" s="176">
        <v>0.62</v>
      </c>
      <c r="AD19" s="176">
        <v>6.77</v>
      </c>
      <c r="AE19" s="176"/>
      <c r="AF19" s="176"/>
      <c r="AG19" s="181">
        <v>1E-4</v>
      </c>
      <c r="AH19" s="186" t="s">
        <v>136</v>
      </c>
      <c r="AI19" s="181">
        <f t="shared" si="5"/>
        <v>114.73799999999999</v>
      </c>
      <c r="AJ19" s="187">
        <v>8.1179999999999897</v>
      </c>
      <c r="AK19" s="176">
        <v>4.62</v>
      </c>
      <c r="AL19" s="176">
        <v>102</v>
      </c>
      <c r="AM19" s="176"/>
      <c r="AN19" s="181">
        <f t="shared" si="6"/>
        <v>0</v>
      </c>
      <c r="AO19" s="181">
        <f t="shared" si="7"/>
        <v>0</v>
      </c>
      <c r="AP19" s="176"/>
      <c r="AQ19" s="176"/>
      <c r="AR19" s="176"/>
      <c r="AS19" s="176"/>
      <c r="AT19" s="176"/>
      <c r="AU19" s="176"/>
      <c r="AV19" s="176"/>
      <c r="AW19" s="183"/>
      <c r="AX19" s="176"/>
      <c r="AY19" s="176"/>
      <c r="AZ19" s="176"/>
      <c r="BA19" s="176"/>
      <c r="BB19" s="176">
        <v>13.75</v>
      </c>
      <c r="BC19" s="176"/>
      <c r="BD19" s="176"/>
      <c r="BE19" s="176"/>
      <c r="BF19" s="181">
        <f t="shared" si="8"/>
        <v>205.96799999999996</v>
      </c>
    </row>
    <row r="20" spans="1:58" ht="14.25" customHeight="1">
      <c r="A20" s="176">
        <v>14</v>
      </c>
      <c r="B20" s="176" t="s">
        <v>123</v>
      </c>
      <c r="C20" s="177" t="s">
        <v>137</v>
      </c>
      <c r="D20" s="178">
        <v>4</v>
      </c>
      <c r="E20" s="178"/>
      <c r="F20" s="178"/>
      <c r="G20" s="178">
        <v>1</v>
      </c>
      <c r="H20" s="178">
        <f t="shared" si="0"/>
        <v>5</v>
      </c>
      <c r="I20" s="181">
        <f t="shared" si="1"/>
        <v>79.081999999999994</v>
      </c>
      <c r="J20" s="181">
        <f t="shared" si="2"/>
        <v>35.89</v>
      </c>
      <c r="K20" s="176">
        <v>15.87</v>
      </c>
      <c r="L20" s="181">
        <f t="shared" si="3"/>
        <v>9</v>
      </c>
      <c r="M20" s="176">
        <v>9</v>
      </c>
      <c r="N20" s="176"/>
      <c r="O20" s="176"/>
      <c r="P20" s="176"/>
      <c r="Q20" s="176"/>
      <c r="R20" s="181">
        <f t="shared" si="4"/>
        <v>1.32</v>
      </c>
      <c r="S20" s="176">
        <v>1.32</v>
      </c>
      <c r="T20" s="176"/>
      <c r="U20" s="176"/>
      <c r="V20" s="176"/>
      <c r="W20" s="176"/>
      <c r="X20" s="176"/>
      <c r="Y20" s="183">
        <v>4.1900000000000004</v>
      </c>
      <c r="Z20" s="176"/>
      <c r="AA20" s="176">
        <v>2.12</v>
      </c>
      <c r="AB20" s="176"/>
      <c r="AC20" s="176">
        <v>0.25</v>
      </c>
      <c r="AD20" s="176">
        <v>3.14</v>
      </c>
      <c r="AE20" s="176"/>
      <c r="AF20" s="176"/>
      <c r="AG20" s="181">
        <v>1E-4</v>
      </c>
      <c r="AH20" s="186" t="s">
        <v>137</v>
      </c>
      <c r="AI20" s="181">
        <f t="shared" si="5"/>
        <v>43.192</v>
      </c>
      <c r="AJ20" s="187">
        <v>3.552</v>
      </c>
      <c r="AK20" s="176">
        <v>2.64</v>
      </c>
      <c r="AL20" s="176">
        <v>37</v>
      </c>
      <c r="AM20" s="176"/>
      <c r="AN20" s="181">
        <f t="shared" si="6"/>
        <v>0</v>
      </c>
      <c r="AO20" s="181">
        <f t="shared" si="7"/>
        <v>0</v>
      </c>
      <c r="AP20" s="176"/>
      <c r="AQ20" s="176"/>
      <c r="AR20" s="176"/>
      <c r="AS20" s="176"/>
      <c r="AT20" s="176"/>
      <c r="AU20" s="176"/>
      <c r="AV20" s="176"/>
      <c r="AW20" s="183"/>
      <c r="AX20" s="176"/>
      <c r="AY20" s="176"/>
      <c r="AZ20" s="176"/>
      <c r="BA20" s="176"/>
      <c r="BB20" s="176">
        <v>11</v>
      </c>
      <c r="BC20" s="176"/>
      <c r="BD20" s="176"/>
      <c r="BE20" s="176"/>
      <c r="BF20" s="181">
        <f t="shared" si="8"/>
        <v>90.081999999999994</v>
      </c>
    </row>
    <row r="21" spans="1:58" ht="14.25" customHeight="1">
      <c r="A21" s="176">
        <v>15</v>
      </c>
      <c r="B21" s="176" t="s">
        <v>123</v>
      </c>
      <c r="C21" s="177" t="s">
        <v>138</v>
      </c>
      <c r="D21" s="178">
        <v>3</v>
      </c>
      <c r="E21" s="178"/>
      <c r="F21" s="178"/>
      <c r="G21" s="178"/>
      <c r="H21" s="178">
        <f t="shared" si="0"/>
        <v>3</v>
      </c>
      <c r="I21" s="181">
        <f t="shared" si="1"/>
        <v>55.22</v>
      </c>
      <c r="J21" s="181">
        <f t="shared" si="2"/>
        <v>23.63</v>
      </c>
      <c r="K21" s="176">
        <v>9.68</v>
      </c>
      <c r="L21" s="181">
        <f t="shared" si="3"/>
        <v>6.75</v>
      </c>
      <c r="M21" s="176">
        <v>6.75</v>
      </c>
      <c r="N21" s="176"/>
      <c r="O21" s="176"/>
      <c r="P21" s="176"/>
      <c r="Q21" s="176"/>
      <c r="R21" s="181">
        <f t="shared" si="4"/>
        <v>0.81</v>
      </c>
      <c r="S21" s="176">
        <v>0.81</v>
      </c>
      <c r="T21" s="176"/>
      <c r="U21" s="176"/>
      <c r="V21" s="176"/>
      <c r="W21" s="176"/>
      <c r="X21" s="176"/>
      <c r="Y21" s="183">
        <v>2.76</v>
      </c>
      <c r="Z21" s="176"/>
      <c r="AA21" s="176">
        <v>1.4</v>
      </c>
      <c r="AB21" s="176"/>
      <c r="AC21" s="176">
        <v>0.16</v>
      </c>
      <c r="AD21" s="176">
        <v>2.0699999999999998</v>
      </c>
      <c r="AE21" s="176"/>
      <c r="AF21" s="176"/>
      <c r="AG21" s="181">
        <v>1E-4</v>
      </c>
      <c r="AH21" s="186" t="s">
        <v>138</v>
      </c>
      <c r="AI21" s="181">
        <f t="shared" si="5"/>
        <v>31.59</v>
      </c>
      <c r="AJ21" s="187">
        <v>2.61</v>
      </c>
      <c r="AK21" s="176">
        <v>1.98</v>
      </c>
      <c r="AL21" s="176">
        <v>27</v>
      </c>
      <c r="AM21" s="176"/>
      <c r="AN21" s="181">
        <f t="shared" si="6"/>
        <v>0</v>
      </c>
      <c r="AO21" s="181">
        <f t="shared" si="7"/>
        <v>0</v>
      </c>
      <c r="AP21" s="176"/>
      <c r="AQ21" s="176"/>
      <c r="AR21" s="176"/>
      <c r="AS21" s="176"/>
      <c r="AT21" s="176"/>
      <c r="AU21" s="176"/>
      <c r="AV21" s="176"/>
      <c r="AW21" s="183"/>
      <c r="AX21" s="176"/>
      <c r="AY21" s="176"/>
      <c r="AZ21" s="176"/>
      <c r="BA21" s="176"/>
      <c r="BB21" s="176">
        <v>0</v>
      </c>
      <c r="BC21" s="176"/>
      <c r="BD21" s="176"/>
      <c r="BE21" s="176"/>
      <c r="BF21" s="181">
        <f t="shared" si="8"/>
        <v>55.22</v>
      </c>
    </row>
    <row r="22" spans="1:58" ht="14.25" customHeight="1">
      <c r="A22" s="176">
        <v>16</v>
      </c>
      <c r="B22" s="176" t="s">
        <v>123</v>
      </c>
      <c r="C22" s="177" t="s">
        <v>139</v>
      </c>
      <c r="D22" s="178">
        <v>4</v>
      </c>
      <c r="E22" s="178"/>
      <c r="F22" s="178"/>
      <c r="G22" s="178"/>
      <c r="H22" s="178">
        <f t="shared" si="0"/>
        <v>4</v>
      </c>
      <c r="I22" s="181">
        <f t="shared" si="1"/>
        <v>89.88000000000001</v>
      </c>
      <c r="J22" s="181">
        <f t="shared" si="2"/>
        <v>36.700000000000003</v>
      </c>
      <c r="K22" s="176">
        <v>16.420000000000002</v>
      </c>
      <c r="L22" s="181">
        <f t="shared" si="3"/>
        <v>9</v>
      </c>
      <c r="M22" s="176">
        <v>9</v>
      </c>
      <c r="N22" s="176"/>
      <c r="O22" s="176"/>
      <c r="P22" s="176"/>
      <c r="Q22" s="176"/>
      <c r="R22" s="181">
        <f t="shared" si="4"/>
        <v>1.37</v>
      </c>
      <c r="S22" s="176">
        <v>1.37</v>
      </c>
      <c r="T22" s="176"/>
      <c r="U22" s="176"/>
      <c r="V22" s="176"/>
      <c r="W22" s="176"/>
      <c r="X22" s="176"/>
      <c r="Y22" s="183">
        <v>4.29</v>
      </c>
      <c r="Z22" s="176"/>
      <c r="AA22" s="176">
        <v>2.16</v>
      </c>
      <c r="AB22" s="176"/>
      <c r="AC22" s="176">
        <v>0.25</v>
      </c>
      <c r="AD22" s="176">
        <v>3.21</v>
      </c>
      <c r="AE22" s="176"/>
      <c r="AF22" s="176"/>
      <c r="AG22" s="181">
        <v>1E-4</v>
      </c>
      <c r="AH22" s="186" t="s">
        <v>139</v>
      </c>
      <c r="AI22" s="181">
        <f t="shared" si="5"/>
        <v>50.84</v>
      </c>
      <c r="AJ22" s="187">
        <v>3.2</v>
      </c>
      <c r="AK22" s="176">
        <v>2.64</v>
      </c>
      <c r="AL22" s="176">
        <v>45</v>
      </c>
      <c r="AM22" s="176"/>
      <c r="AN22" s="181">
        <f t="shared" si="6"/>
        <v>2.34</v>
      </c>
      <c r="AO22" s="181">
        <f t="shared" si="7"/>
        <v>0</v>
      </c>
      <c r="AP22" s="176"/>
      <c r="AQ22" s="176"/>
      <c r="AR22" s="176"/>
      <c r="AS22" s="176"/>
      <c r="AT22" s="176">
        <v>2.34</v>
      </c>
      <c r="AU22" s="176"/>
      <c r="AV22" s="176"/>
      <c r="AW22" s="183"/>
      <c r="AX22" s="176"/>
      <c r="AY22" s="176"/>
      <c r="AZ22" s="176"/>
      <c r="BA22" s="176"/>
      <c r="BB22" s="176">
        <v>6</v>
      </c>
      <c r="BC22" s="176"/>
      <c r="BD22" s="176"/>
      <c r="BE22" s="176"/>
      <c r="BF22" s="181">
        <f t="shared" si="8"/>
        <v>95.88000000000001</v>
      </c>
    </row>
    <row r="23" spans="1:58" ht="14.25" customHeight="1">
      <c r="A23" s="176">
        <v>17</v>
      </c>
      <c r="B23" s="176" t="s">
        <v>123</v>
      </c>
      <c r="C23" s="177" t="s">
        <v>140</v>
      </c>
      <c r="D23" s="178">
        <v>20</v>
      </c>
      <c r="E23" s="178"/>
      <c r="F23" s="178"/>
      <c r="G23" s="178">
        <v>4</v>
      </c>
      <c r="H23" s="178">
        <f t="shared" si="0"/>
        <v>24</v>
      </c>
      <c r="I23" s="181">
        <f t="shared" si="1"/>
        <v>418.45799999999997</v>
      </c>
      <c r="J23" s="181">
        <f t="shared" si="2"/>
        <v>151.76999999999998</v>
      </c>
      <c r="K23" s="176">
        <v>59.99</v>
      </c>
      <c r="L23" s="181">
        <f t="shared" si="3"/>
        <v>0</v>
      </c>
      <c r="M23" s="176"/>
      <c r="N23" s="176"/>
      <c r="O23" s="176"/>
      <c r="P23" s="176"/>
      <c r="Q23" s="176"/>
      <c r="R23" s="181">
        <f t="shared" si="4"/>
        <v>0</v>
      </c>
      <c r="S23" s="176"/>
      <c r="T23" s="176"/>
      <c r="U23" s="176"/>
      <c r="V23" s="176"/>
      <c r="W23" s="176"/>
      <c r="X23" s="176">
        <v>49.8</v>
      </c>
      <c r="Y23" s="183">
        <v>17.57</v>
      </c>
      <c r="Z23" s="176"/>
      <c r="AA23" s="176">
        <v>9.36</v>
      </c>
      <c r="AB23" s="176"/>
      <c r="AC23" s="176">
        <v>1.87</v>
      </c>
      <c r="AD23" s="176">
        <v>13.18</v>
      </c>
      <c r="AE23" s="176"/>
      <c r="AF23" s="176"/>
      <c r="AG23" s="181">
        <v>1E-4</v>
      </c>
      <c r="AH23" s="186" t="s">
        <v>140</v>
      </c>
      <c r="AI23" s="181">
        <f t="shared" si="5"/>
        <v>266.68799999999999</v>
      </c>
      <c r="AJ23" s="187">
        <v>14.688000000000001</v>
      </c>
      <c r="AK23" s="176">
        <v>0</v>
      </c>
      <c r="AL23" s="176">
        <v>252</v>
      </c>
      <c r="AM23" s="176"/>
      <c r="AN23" s="181">
        <f t="shared" si="6"/>
        <v>0</v>
      </c>
      <c r="AO23" s="181">
        <f t="shared" si="7"/>
        <v>0</v>
      </c>
      <c r="AP23" s="176"/>
      <c r="AQ23" s="176"/>
      <c r="AR23" s="176"/>
      <c r="AS23" s="176"/>
      <c r="AT23" s="176"/>
      <c r="AU23" s="176"/>
      <c r="AV23" s="176"/>
      <c r="AW23" s="183"/>
      <c r="AX23" s="176"/>
      <c r="AY23" s="176"/>
      <c r="AZ23" s="176"/>
      <c r="BA23" s="176"/>
      <c r="BB23" s="176">
        <v>1896</v>
      </c>
      <c r="BC23" s="176"/>
      <c r="BD23" s="176"/>
      <c r="BE23" s="176"/>
      <c r="BF23" s="181">
        <f t="shared" si="8"/>
        <v>2314.4580000000001</v>
      </c>
    </row>
    <row r="24" spans="1:58" ht="14.25" customHeight="1">
      <c r="A24" s="176">
        <v>18</v>
      </c>
      <c r="B24" s="176" t="s">
        <v>123</v>
      </c>
      <c r="C24" s="177" t="s">
        <v>141</v>
      </c>
      <c r="D24" s="178">
        <v>15</v>
      </c>
      <c r="E24" s="178"/>
      <c r="F24" s="178"/>
      <c r="G24" s="178">
        <v>3</v>
      </c>
      <c r="H24" s="178">
        <f t="shared" si="0"/>
        <v>18</v>
      </c>
      <c r="I24" s="181">
        <f t="shared" si="1"/>
        <v>209.816</v>
      </c>
      <c r="J24" s="181">
        <f t="shared" si="2"/>
        <v>136.82</v>
      </c>
      <c r="K24" s="176">
        <v>58.15</v>
      </c>
      <c r="L24" s="181">
        <f t="shared" si="3"/>
        <v>37.980000000000004</v>
      </c>
      <c r="M24" s="176">
        <v>33.75</v>
      </c>
      <c r="N24" s="176"/>
      <c r="O24" s="176"/>
      <c r="P24" s="176"/>
      <c r="Q24" s="176">
        <v>4.2300000000000004</v>
      </c>
      <c r="R24" s="181">
        <f t="shared" si="4"/>
        <v>4.8499999999999996</v>
      </c>
      <c r="S24" s="176">
        <v>4.8499999999999996</v>
      </c>
      <c r="T24" s="176"/>
      <c r="U24" s="176"/>
      <c r="V24" s="176"/>
      <c r="W24" s="176"/>
      <c r="X24" s="176"/>
      <c r="Y24" s="183">
        <v>15.48</v>
      </c>
      <c r="Z24" s="176"/>
      <c r="AA24" s="176">
        <v>7.83</v>
      </c>
      <c r="AB24" s="176"/>
      <c r="AC24" s="176">
        <v>0.92</v>
      </c>
      <c r="AD24" s="176">
        <v>11.61</v>
      </c>
      <c r="AE24" s="176"/>
      <c r="AF24" s="176"/>
      <c r="AG24" s="181">
        <v>1E-4</v>
      </c>
      <c r="AH24" s="186" t="s">
        <v>141</v>
      </c>
      <c r="AI24" s="181">
        <f t="shared" si="5"/>
        <v>72.165999999999997</v>
      </c>
      <c r="AJ24" s="187">
        <v>13.266</v>
      </c>
      <c r="AK24" s="176">
        <v>9.9</v>
      </c>
      <c r="AL24" s="176">
        <v>49</v>
      </c>
      <c r="AM24" s="176"/>
      <c r="AN24" s="181">
        <f t="shared" si="6"/>
        <v>0.83</v>
      </c>
      <c r="AO24" s="181">
        <f t="shared" si="7"/>
        <v>0</v>
      </c>
      <c r="AP24" s="176"/>
      <c r="AQ24" s="176"/>
      <c r="AR24" s="176"/>
      <c r="AS24" s="176"/>
      <c r="AT24" s="176">
        <v>0.83</v>
      </c>
      <c r="AU24" s="176"/>
      <c r="AV24" s="176"/>
      <c r="AW24" s="183"/>
      <c r="AX24" s="176"/>
      <c r="AY24" s="176"/>
      <c r="AZ24" s="176"/>
      <c r="BA24" s="176"/>
      <c r="BB24" s="176">
        <v>0</v>
      </c>
      <c r="BC24" s="176"/>
      <c r="BD24" s="176"/>
      <c r="BE24" s="176"/>
      <c r="BF24" s="181">
        <f t="shared" si="8"/>
        <v>209.816</v>
      </c>
    </row>
    <row r="25" spans="1:58" ht="14.25" customHeight="1">
      <c r="A25" s="176">
        <v>19</v>
      </c>
      <c r="B25" s="176" t="s">
        <v>123</v>
      </c>
      <c r="C25" s="177" t="s">
        <v>142</v>
      </c>
      <c r="D25" s="178">
        <v>21</v>
      </c>
      <c r="E25" s="178"/>
      <c r="F25" s="178"/>
      <c r="G25" s="178">
        <v>2</v>
      </c>
      <c r="H25" s="178">
        <f t="shared" si="0"/>
        <v>23</v>
      </c>
      <c r="I25" s="181">
        <f t="shared" si="1"/>
        <v>544.2940000000001</v>
      </c>
      <c r="J25" s="181">
        <f t="shared" si="2"/>
        <v>248.68000000000004</v>
      </c>
      <c r="K25" s="176">
        <v>78.72</v>
      </c>
      <c r="L25" s="181">
        <f t="shared" si="3"/>
        <v>45</v>
      </c>
      <c r="M25" s="176">
        <v>45</v>
      </c>
      <c r="N25" s="176"/>
      <c r="O25" s="176"/>
      <c r="P25" s="176"/>
      <c r="Q25" s="176"/>
      <c r="R25" s="181">
        <f t="shared" si="4"/>
        <v>6.32</v>
      </c>
      <c r="S25" s="176">
        <v>6.32</v>
      </c>
      <c r="T25" s="176"/>
      <c r="U25" s="176"/>
      <c r="V25" s="176"/>
      <c r="W25" s="176"/>
      <c r="X25" s="176">
        <v>2.4900000000000002</v>
      </c>
      <c r="Y25" s="183">
        <v>21.21</v>
      </c>
      <c r="Z25" s="176"/>
      <c r="AA25" s="176">
        <v>10.74</v>
      </c>
      <c r="AB25" s="176"/>
      <c r="AC25" s="176">
        <v>1.3</v>
      </c>
      <c r="AD25" s="176">
        <v>15.9</v>
      </c>
      <c r="AE25" s="176"/>
      <c r="AF25" s="176">
        <v>67</v>
      </c>
      <c r="AG25" s="181">
        <v>1E-4</v>
      </c>
      <c r="AH25" s="186" t="s">
        <v>142</v>
      </c>
      <c r="AI25" s="181">
        <f t="shared" si="5"/>
        <v>295.61400000000003</v>
      </c>
      <c r="AJ25" s="187">
        <v>18.414000000000001</v>
      </c>
      <c r="AK25" s="176">
        <v>13.2</v>
      </c>
      <c r="AL25" s="176">
        <v>172</v>
      </c>
      <c r="AM25" s="176">
        <v>92</v>
      </c>
      <c r="AN25" s="181">
        <f t="shared" si="6"/>
        <v>0</v>
      </c>
      <c r="AO25" s="181">
        <f t="shared" si="7"/>
        <v>0</v>
      </c>
      <c r="AP25" s="176"/>
      <c r="AQ25" s="176"/>
      <c r="AR25" s="176"/>
      <c r="AS25" s="176"/>
      <c r="AT25" s="176"/>
      <c r="AU25" s="176"/>
      <c r="AV25" s="176"/>
      <c r="AW25" s="183"/>
      <c r="AX25" s="176"/>
      <c r="AY25" s="176"/>
      <c r="AZ25" s="176"/>
      <c r="BA25" s="176"/>
      <c r="BB25" s="176">
        <f>75+198.4</f>
        <v>273.39999999999998</v>
      </c>
      <c r="BC25" s="176"/>
      <c r="BD25" s="176"/>
      <c r="BE25" s="176"/>
      <c r="BF25" s="181">
        <f t="shared" si="8"/>
        <v>817.69400000000007</v>
      </c>
    </row>
    <row r="26" spans="1:58" ht="14.25" customHeight="1">
      <c r="A26" s="176">
        <v>20</v>
      </c>
      <c r="B26" s="176" t="s">
        <v>123</v>
      </c>
      <c r="C26" s="177" t="s">
        <v>143</v>
      </c>
      <c r="D26" s="178">
        <v>18</v>
      </c>
      <c r="E26" s="178"/>
      <c r="F26" s="178"/>
      <c r="G26" s="178">
        <v>2</v>
      </c>
      <c r="H26" s="178">
        <f t="shared" si="0"/>
        <v>20</v>
      </c>
      <c r="I26" s="181">
        <f t="shared" si="1"/>
        <v>239.64400000000001</v>
      </c>
      <c r="J26" s="181">
        <f t="shared" si="2"/>
        <v>156.6</v>
      </c>
      <c r="K26" s="176">
        <v>67.900000000000006</v>
      </c>
      <c r="L26" s="181">
        <f t="shared" si="3"/>
        <v>31.5</v>
      </c>
      <c r="M26" s="176">
        <v>31.5</v>
      </c>
      <c r="N26" s="176"/>
      <c r="O26" s="176"/>
      <c r="P26" s="176"/>
      <c r="Q26" s="176"/>
      <c r="R26" s="181">
        <f t="shared" si="4"/>
        <v>4.74</v>
      </c>
      <c r="S26" s="176">
        <v>4.74</v>
      </c>
      <c r="T26" s="176"/>
      <c r="U26" s="176"/>
      <c r="V26" s="176"/>
      <c r="W26" s="176"/>
      <c r="X26" s="176">
        <v>9.9600000000000009</v>
      </c>
      <c r="Y26" s="183">
        <v>18.260000000000002</v>
      </c>
      <c r="Z26" s="176"/>
      <c r="AA26" s="176">
        <v>9.31</v>
      </c>
      <c r="AB26" s="176"/>
      <c r="AC26" s="176">
        <v>1.24</v>
      </c>
      <c r="AD26" s="176">
        <v>13.69</v>
      </c>
      <c r="AE26" s="176"/>
      <c r="AF26" s="176"/>
      <c r="AG26" s="181">
        <v>1E-4</v>
      </c>
      <c r="AH26" s="186" t="s">
        <v>143</v>
      </c>
      <c r="AI26" s="181">
        <f t="shared" si="5"/>
        <v>83.043999999999997</v>
      </c>
      <c r="AJ26" s="187">
        <v>15.804</v>
      </c>
      <c r="AK26" s="176">
        <v>9.24</v>
      </c>
      <c r="AL26" s="176">
        <v>58</v>
      </c>
      <c r="AM26" s="176"/>
      <c r="AN26" s="181">
        <f t="shared" si="6"/>
        <v>0</v>
      </c>
      <c r="AO26" s="181">
        <f t="shared" si="7"/>
        <v>0</v>
      </c>
      <c r="AP26" s="176"/>
      <c r="AQ26" s="176"/>
      <c r="AR26" s="176"/>
      <c r="AS26" s="176"/>
      <c r="AT26" s="176"/>
      <c r="AU26" s="176"/>
      <c r="AV26" s="176"/>
      <c r="AW26" s="183"/>
      <c r="AX26" s="176"/>
      <c r="AY26" s="176"/>
      <c r="AZ26" s="176"/>
      <c r="BA26" s="176"/>
      <c r="BB26" s="176">
        <v>0</v>
      </c>
      <c r="BC26" s="176"/>
      <c r="BD26" s="176"/>
      <c r="BE26" s="176"/>
      <c r="BF26" s="181">
        <f t="shared" si="8"/>
        <v>239.64400000000001</v>
      </c>
    </row>
    <row r="27" spans="1:58" ht="14.25" customHeight="1">
      <c r="A27" s="176">
        <v>21</v>
      </c>
      <c r="B27" s="176" t="s">
        <v>123</v>
      </c>
      <c r="C27" s="177" t="s">
        <v>144</v>
      </c>
      <c r="D27" s="178">
        <v>148</v>
      </c>
      <c r="E27" s="178"/>
      <c r="F27" s="178"/>
      <c r="G27" s="178">
        <v>48</v>
      </c>
      <c r="H27" s="178">
        <f t="shared" si="0"/>
        <v>196</v>
      </c>
      <c r="I27" s="181">
        <f t="shared" si="1"/>
        <v>1877.2160000000001</v>
      </c>
      <c r="J27" s="181">
        <f t="shared" si="2"/>
        <v>1297.6100000000001</v>
      </c>
      <c r="K27" s="176">
        <v>565.4</v>
      </c>
      <c r="L27" s="181">
        <f t="shared" si="3"/>
        <v>243</v>
      </c>
      <c r="M27" s="176">
        <v>243</v>
      </c>
      <c r="N27" s="176"/>
      <c r="O27" s="176"/>
      <c r="P27" s="176"/>
      <c r="Q27" s="176"/>
      <c r="R27" s="181">
        <f t="shared" si="4"/>
        <v>36.869999999999997</v>
      </c>
      <c r="S27" s="176">
        <v>36.869999999999997</v>
      </c>
      <c r="T27" s="176"/>
      <c r="U27" s="176"/>
      <c r="V27" s="176"/>
      <c r="W27" s="176"/>
      <c r="X27" s="176">
        <v>99.6</v>
      </c>
      <c r="Y27" s="183">
        <v>151.18</v>
      </c>
      <c r="Z27" s="176"/>
      <c r="AA27" s="176">
        <v>77.540000000000006</v>
      </c>
      <c r="AB27" s="176"/>
      <c r="AC27" s="176">
        <v>10.64</v>
      </c>
      <c r="AD27" s="176">
        <v>113.38</v>
      </c>
      <c r="AE27" s="176"/>
      <c r="AF27" s="176"/>
      <c r="AG27" s="181">
        <v>1E-4</v>
      </c>
      <c r="AH27" s="186" t="s">
        <v>144</v>
      </c>
      <c r="AI27" s="181">
        <f t="shared" si="5"/>
        <v>574.85599999999999</v>
      </c>
      <c r="AJ27" s="187">
        <v>132.57599999999999</v>
      </c>
      <c r="AK27" s="176">
        <v>71.28</v>
      </c>
      <c r="AL27" s="176">
        <v>371</v>
      </c>
      <c r="AM27" s="176"/>
      <c r="AN27" s="181">
        <f t="shared" si="6"/>
        <v>4.75</v>
      </c>
      <c r="AO27" s="181">
        <f t="shared" si="7"/>
        <v>0</v>
      </c>
      <c r="AP27" s="176"/>
      <c r="AQ27" s="176"/>
      <c r="AR27" s="176"/>
      <c r="AS27" s="176"/>
      <c r="AT27" s="176">
        <v>4.75</v>
      </c>
      <c r="AU27" s="176"/>
      <c r="AV27" s="176"/>
      <c r="AW27" s="183"/>
      <c r="AX27" s="176"/>
      <c r="AY27" s="176"/>
      <c r="AZ27" s="176"/>
      <c r="BA27" s="176"/>
      <c r="BB27" s="176">
        <v>150</v>
      </c>
      <c r="BC27" s="176"/>
      <c r="BD27" s="176"/>
      <c r="BE27" s="176"/>
      <c r="BF27" s="181">
        <f t="shared" si="8"/>
        <v>2027.2160000000001</v>
      </c>
    </row>
    <row r="28" spans="1:58" ht="14.25" customHeight="1">
      <c r="A28" s="176">
        <v>22</v>
      </c>
      <c r="B28" s="176" t="s">
        <v>123</v>
      </c>
      <c r="C28" s="177" t="s">
        <v>145</v>
      </c>
      <c r="D28" s="178">
        <v>29</v>
      </c>
      <c r="E28" s="178"/>
      <c r="F28" s="178"/>
      <c r="G28" s="178">
        <v>11</v>
      </c>
      <c r="H28" s="178">
        <f t="shared" si="0"/>
        <v>40</v>
      </c>
      <c r="I28" s="181">
        <f t="shared" si="1"/>
        <v>403.66200000000003</v>
      </c>
      <c r="J28" s="181">
        <f t="shared" si="2"/>
        <v>251.36000000000004</v>
      </c>
      <c r="K28" s="176">
        <v>108.6</v>
      </c>
      <c r="L28" s="181">
        <f t="shared" si="3"/>
        <v>47.25</v>
      </c>
      <c r="M28" s="176">
        <v>47.25</v>
      </c>
      <c r="N28" s="176"/>
      <c r="O28" s="176"/>
      <c r="P28" s="176"/>
      <c r="Q28" s="176"/>
      <c r="R28" s="181">
        <f t="shared" si="4"/>
        <v>7.27</v>
      </c>
      <c r="S28" s="176">
        <v>7.27</v>
      </c>
      <c r="T28" s="176"/>
      <c r="U28" s="176"/>
      <c r="V28" s="176"/>
      <c r="W28" s="176"/>
      <c r="X28" s="176">
        <v>19.920000000000002</v>
      </c>
      <c r="Y28" s="183">
        <v>29.29</v>
      </c>
      <c r="Z28" s="176"/>
      <c r="AA28" s="176">
        <v>15.02</v>
      </c>
      <c r="AB28" s="176"/>
      <c r="AC28" s="176">
        <v>2.0499999999999998</v>
      </c>
      <c r="AD28" s="176">
        <v>21.96</v>
      </c>
      <c r="AE28" s="176"/>
      <c r="AF28" s="176"/>
      <c r="AG28" s="181">
        <v>1E-4</v>
      </c>
      <c r="AH28" s="186" t="s">
        <v>145</v>
      </c>
      <c r="AI28" s="181">
        <f t="shared" si="5"/>
        <v>152.30199999999999</v>
      </c>
      <c r="AJ28" s="187">
        <v>39.942</v>
      </c>
      <c r="AK28" s="176">
        <v>13.86</v>
      </c>
      <c r="AL28" s="176">
        <v>82</v>
      </c>
      <c r="AM28" s="176">
        <v>16.5</v>
      </c>
      <c r="AN28" s="181">
        <f t="shared" si="6"/>
        <v>0</v>
      </c>
      <c r="AO28" s="181">
        <f t="shared" si="7"/>
        <v>0</v>
      </c>
      <c r="AP28" s="176"/>
      <c r="AQ28" s="176"/>
      <c r="AR28" s="176"/>
      <c r="AS28" s="176"/>
      <c r="AT28" s="176"/>
      <c r="AU28" s="176"/>
      <c r="AV28" s="176"/>
      <c r="AW28" s="183"/>
      <c r="AX28" s="176"/>
      <c r="AY28" s="176"/>
      <c r="AZ28" s="176"/>
      <c r="BA28" s="176"/>
      <c r="BB28" s="176">
        <v>0</v>
      </c>
      <c r="BC28" s="176"/>
      <c r="BD28" s="176"/>
      <c r="BE28" s="176"/>
      <c r="BF28" s="181">
        <f t="shared" si="8"/>
        <v>403.66200000000003</v>
      </c>
    </row>
    <row r="29" spans="1:58" ht="14.25" customHeight="1">
      <c r="A29" s="176">
        <v>23</v>
      </c>
      <c r="B29" s="176" t="s">
        <v>123</v>
      </c>
      <c r="C29" s="177" t="s">
        <v>146</v>
      </c>
      <c r="D29" s="178">
        <v>309</v>
      </c>
      <c r="E29" s="178"/>
      <c r="F29" s="178"/>
      <c r="G29" s="178">
        <v>90</v>
      </c>
      <c r="H29" s="178">
        <f t="shared" si="0"/>
        <v>399</v>
      </c>
      <c r="I29" s="181">
        <f t="shared" si="1"/>
        <v>9925.67</v>
      </c>
      <c r="J29" s="181">
        <f t="shared" si="2"/>
        <v>6773.08</v>
      </c>
      <c r="K29" s="176">
        <v>1504.55</v>
      </c>
      <c r="L29" s="181">
        <f t="shared" si="3"/>
        <v>1415.52</v>
      </c>
      <c r="M29" s="176">
        <v>693</v>
      </c>
      <c r="N29" s="176">
        <v>100.8</v>
      </c>
      <c r="O29" s="176"/>
      <c r="P29" s="176"/>
      <c r="Q29" s="176">
        <v>621.72</v>
      </c>
      <c r="R29" s="181">
        <f t="shared" si="4"/>
        <v>167.14</v>
      </c>
      <c r="S29" s="176">
        <v>167.14</v>
      </c>
      <c r="T29" s="176"/>
      <c r="U29" s="176"/>
      <c r="V29" s="176"/>
      <c r="W29" s="176"/>
      <c r="X29" s="176"/>
      <c r="Y29" s="183">
        <v>371.67</v>
      </c>
      <c r="Z29" s="176"/>
      <c r="AA29" s="176">
        <v>187.47</v>
      </c>
      <c r="AB29" s="176"/>
      <c r="AC29" s="176">
        <v>21.98</v>
      </c>
      <c r="AD29" s="176">
        <v>278.75</v>
      </c>
      <c r="AE29" s="176"/>
      <c r="AF29" s="176">
        <f>24+2802</f>
        <v>2826</v>
      </c>
      <c r="AG29" s="181">
        <v>1E-4</v>
      </c>
      <c r="AH29" s="186" t="s">
        <v>146</v>
      </c>
      <c r="AI29" s="181">
        <f t="shared" si="5"/>
        <v>2960.6800000000003</v>
      </c>
      <c r="AJ29" s="187">
        <v>931.2</v>
      </c>
      <c r="AK29" s="176">
        <v>203.28</v>
      </c>
      <c r="AL29" s="176">
        <v>1007</v>
      </c>
      <c r="AM29" s="176">
        <v>819.2</v>
      </c>
      <c r="AN29" s="181">
        <f t="shared" si="6"/>
        <v>191.91</v>
      </c>
      <c r="AO29" s="181">
        <f t="shared" si="7"/>
        <v>0</v>
      </c>
      <c r="AP29" s="176"/>
      <c r="AQ29" s="176"/>
      <c r="AR29" s="176"/>
      <c r="AS29" s="176"/>
      <c r="AT29" s="176">
        <v>191.91</v>
      </c>
      <c r="AU29" s="176"/>
      <c r="AV29" s="176"/>
      <c r="AW29" s="183"/>
      <c r="AX29" s="176"/>
      <c r="AY29" s="176"/>
      <c r="AZ29" s="176"/>
      <c r="BA29" s="176"/>
      <c r="BB29" s="176">
        <v>354.66</v>
      </c>
      <c r="BC29" s="176"/>
      <c r="BD29" s="176">
        <v>1499.44</v>
      </c>
      <c r="BE29" s="176"/>
      <c r="BF29" s="181">
        <f t="shared" si="8"/>
        <v>11779.77</v>
      </c>
    </row>
    <row r="30" spans="1:58" ht="14.25" customHeight="1">
      <c r="A30" s="176">
        <v>24</v>
      </c>
      <c r="B30" s="176" t="s">
        <v>123</v>
      </c>
      <c r="C30" s="177" t="s">
        <v>147</v>
      </c>
      <c r="D30" s="178">
        <v>27</v>
      </c>
      <c r="E30" s="178"/>
      <c r="F30" s="178"/>
      <c r="G30" s="178">
        <v>5</v>
      </c>
      <c r="H30" s="178">
        <f t="shared" si="0"/>
        <v>32</v>
      </c>
      <c r="I30" s="181">
        <f t="shared" si="1"/>
        <v>557.52</v>
      </c>
      <c r="J30" s="181">
        <f t="shared" si="2"/>
        <v>378.85</v>
      </c>
      <c r="K30" s="176">
        <v>132.06</v>
      </c>
      <c r="L30" s="181">
        <f t="shared" si="3"/>
        <v>125.87</v>
      </c>
      <c r="M30" s="176">
        <v>60.75</v>
      </c>
      <c r="N30" s="176">
        <v>6.48</v>
      </c>
      <c r="O30" s="176"/>
      <c r="P30" s="176"/>
      <c r="Q30" s="176">
        <v>58.64</v>
      </c>
      <c r="R30" s="181">
        <f t="shared" si="4"/>
        <v>13.49</v>
      </c>
      <c r="S30" s="176">
        <v>13.49</v>
      </c>
      <c r="T30" s="176"/>
      <c r="U30" s="176"/>
      <c r="V30" s="176"/>
      <c r="W30" s="176"/>
      <c r="X30" s="176"/>
      <c r="Y30" s="183">
        <v>32.61</v>
      </c>
      <c r="Z30" s="176"/>
      <c r="AA30" s="176">
        <v>16.43</v>
      </c>
      <c r="AB30" s="176"/>
      <c r="AC30" s="176">
        <v>1.93</v>
      </c>
      <c r="AD30" s="176">
        <v>24.46</v>
      </c>
      <c r="AE30" s="176"/>
      <c r="AF30" s="176">
        <v>32</v>
      </c>
      <c r="AG30" s="181">
        <v>1E-4</v>
      </c>
      <c r="AH30" s="186" t="s">
        <v>147</v>
      </c>
      <c r="AI30" s="181">
        <f t="shared" si="5"/>
        <v>176.68</v>
      </c>
      <c r="AJ30" s="187">
        <v>81.36</v>
      </c>
      <c r="AK30" s="176">
        <v>17.82</v>
      </c>
      <c r="AL30" s="176">
        <v>70</v>
      </c>
      <c r="AM30" s="176">
        <v>7.5</v>
      </c>
      <c r="AN30" s="181">
        <f t="shared" si="6"/>
        <v>1.99</v>
      </c>
      <c r="AO30" s="181">
        <f t="shared" si="7"/>
        <v>0</v>
      </c>
      <c r="AP30" s="176"/>
      <c r="AQ30" s="176"/>
      <c r="AR30" s="176"/>
      <c r="AS30" s="176"/>
      <c r="AT30" s="176">
        <v>1.99</v>
      </c>
      <c r="AU30" s="176"/>
      <c r="AV30" s="176"/>
      <c r="AW30" s="183"/>
      <c r="AX30" s="176"/>
      <c r="AY30" s="176"/>
      <c r="AZ30" s="176"/>
      <c r="BA30" s="176"/>
      <c r="BB30" s="176">
        <v>0</v>
      </c>
      <c r="BC30" s="176"/>
      <c r="BD30" s="176"/>
      <c r="BE30" s="176"/>
      <c r="BF30" s="181">
        <f t="shared" si="8"/>
        <v>557.52</v>
      </c>
    </row>
    <row r="31" spans="1:58" ht="14.25" customHeight="1">
      <c r="A31" s="176">
        <v>25</v>
      </c>
      <c r="B31" s="176" t="s">
        <v>123</v>
      </c>
      <c r="C31" s="177" t="s">
        <v>148</v>
      </c>
      <c r="D31" s="178">
        <v>94</v>
      </c>
      <c r="E31" s="178"/>
      <c r="F31" s="178"/>
      <c r="G31" s="178">
        <v>6</v>
      </c>
      <c r="H31" s="178">
        <f t="shared" si="0"/>
        <v>100</v>
      </c>
      <c r="I31" s="181">
        <f t="shared" si="1"/>
        <v>2628.9520000000002</v>
      </c>
      <c r="J31" s="181">
        <f t="shared" si="2"/>
        <v>1556.48</v>
      </c>
      <c r="K31" s="176">
        <v>438.87</v>
      </c>
      <c r="L31" s="181">
        <f t="shared" si="3"/>
        <v>453.97</v>
      </c>
      <c r="M31" s="176">
        <v>211.5</v>
      </c>
      <c r="N31" s="176">
        <v>38.299999999999997</v>
      </c>
      <c r="O31" s="176"/>
      <c r="P31" s="176"/>
      <c r="Q31" s="176">
        <v>204.17</v>
      </c>
      <c r="R31" s="181">
        <f t="shared" si="4"/>
        <v>49.47</v>
      </c>
      <c r="S31" s="176">
        <v>49.47</v>
      </c>
      <c r="T31" s="176"/>
      <c r="U31" s="176"/>
      <c r="V31" s="176"/>
      <c r="W31" s="176"/>
      <c r="X31" s="176"/>
      <c r="Y31" s="183">
        <v>109.91</v>
      </c>
      <c r="Z31" s="176"/>
      <c r="AA31" s="176">
        <v>55.33</v>
      </c>
      <c r="AB31" s="176"/>
      <c r="AC31" s="176">
        <v>6.5</v>
      </c>
      <c r="AD31" s="176">
        <v>82.43</v>
      </c>
      <c r="AE31" s="176"/>
      <c r="AF31" s="176">
        <v>360</v>
      </c>
      <c r="AG31" s="181">
        <v>1E-4</v>
      </c>
      <c r="AH31" s="186" t="s">
        <v>148</v>
      </c>
      <c r="AI31" s="181">
        <f t="shared" si="5"/>
        <v>1072.472</v>
      </c>
      <c r="AJ31" s="187">
        <v>282.43200000000002</v>
      </c>
      <c r="AK31" s="176">
        <v>62.04</v>
      </c>
      <c r="AL31" s="176">
        <v>357</v>
      </c>
      <c r="AM31" s="176">
        <v>371</v>
      </c>
      <c r="AN31" s="181">
        <f t="shared" si="6"/>
        <v>0</v>
      </c>
      <c r="AO31" s="181">
        <f t="shared" si="7"/>
        <v>0</v>
      </c>
      <c r="AP31" s="176"/>
      <c r="AQ31" s="176"/>
      <c r="AR31" s="176"/>
      <c r="AS31" s="176"/>
      <c r="AT31" s="176"/>
      <c r="AU31" s="176"/>
      <c r="AV31" s="176"/>
      <c r="AW31" s="183"/>
      <c r="AX31" s="176"/>
      <c r="AY31" s="176"/>
      <c r="AZ31" s="176"/>
      <c r="BA31" s="176"/>
      <c r="BB31" s="176">
        <v>50</v>
      </c>
      <c r="BC31" s="176"/>
      <c r="BD31" s="176">
        <f>48+122.03</f>
        <v>170.03</v>
      </c>
      <c r="BE31" s="176"/>
      <c r="BF31" s="181">
        <f t="shared" si="8"/>
        <v>2848.9820000000004</v>
      </c>
    </row>
    <row r="32" spans="1:58" ht="14.25" customHeight="1">
      <c r="A32" s="176">
        <v>26</v>
      </c>
      <c r="B32" s="176" t="s">
        <v>123</v>
      </c>
      <c r="C32" s="177" t="s">
        <v>149</v>
      </c>
      <c r="D32" s="178">
        <v>79</v>
      </c>
      <c r="E32" s="178">
        <v>2</v>
      </c>
      <c r="F32" s="178"/>
      <c r="G32" s="178">
        <v>13</v>
      </c>
      <c r="H32" s="178">
        <f t="shared" si="0"/>
        <v>94</v>
      </c>
      <c r="I32" s="181">
        <f t="shared" si="1"/>
        <v>1146.7160000000001</v>
      </c>
      <c r="J32" s="181">
        <f t="shared" si="2"/>
        <v>757.63000000000011</v>
      </c>
      <c r="K32" s="176">
        <v>271.32</v>
      </c>
      <c r="L32" s="181">
        <f t="shared" si="3"/>
        <v>202.64</v>
      </c>
      <c r="M32" s="176">
        <v>103.5</v>
      </c>
      <c r="N32" s="176">
        <v>29.88</v>
      </c>
      <c r="O32" s="176"/>
      <c r="P32" s="176"/>
      <c r="Q32" s="176">
        <v>69.260000000000005</v>
      </c>
      <c r="R32" s="181">
        <f t="shared" si="4"/>
        <v>24.25</v>
      </c>
      <c r="S32" s="176">
        <v>24.25</v>
      </c>
      <c r="T32" s="176"/>
      <c r="U32" s="176"/>
      <c r="V32" s="176"/>
      <c r="W32" s="176"/>
      <c r="X32" s="176">
        <v>84.16</v>
      </c>
      <c r="Y32" s="183">
        <v>74.81</v>
      </c>
      <c r="Z32" s="176"/>
      <c r="AA32" s="176">
        <v>38.6</v>
      </c>
      <c r="AB32" s="176"/>
      <c r="AC32" s="176">
        <v>5.75</v>
      </c>
      <c r="AD32" s="176">
        <v>56.1</v>
      </c>
      <c r="AE32" s="176"/>
      <c r="AF32" s="176"/>
      <c r="AG32" s="181">
        <v>1E-4</v>
      </c>
      <c r="AH32" s="186" t="s">
        <v>149</v>
      </c>
      <c r="AI32" s="181">
        <f t="shared" si="5"/>
        <v>385.94600000000003</v>
      </c>
      <c r="AJ32" s="187">
        <v>107.586</v>
      </c>
      <c r="AK32" s="176">
        <v>30.36</v>
      </c>
      <c r="AL32" s="176">
        <v>248</v>
      </c>
      <c r="AM32" s="176"/>
      <c r="AN32" s="181">
        <f t="shared" si="6"/>
        <v>3.14</v>
      </c>
      <c r="AO32" s="181">
        <f t="shared" si="7"/>
        <v>0</v>
      </c>
      <c r="AP32" s="176"/>
      <c r="AQ32" s="176"/>
      <c r="AR32" s="176"/>
      <c r="AS32" s="176"/>
      <c r="AT32" s="176">
        <v>3.14</v>
      </c>
      <c r="AU32" s="176"/>
      <c r="AV32" s="176"/>
      <c r="AW32" s="183"/>
      <c r="AX32" s="176"/>
      <c r="AY32" s="176"/>
      <c r="AZ32" s="176"/>
      <c r="BA32" s="176"/>
      <c r="BB32" s="176">
        <f>88+25</f>
        <v>113</v>
      </c>
      <c r="BC32" s="176"/>
      <c r="BD32" s="176">
        <f>102+39</f>
        <v>141</v>
      </c>
      <c r="BE32" s="176"/>
      <c r="BF32" s="181">
        <f t="shared" si="8"/>
        <v>1400.7160000000001</v>
      </c>
    </row>
    <row r="33" spans="1:58" ht="14.25" customHeight="1">
      <c r="A33" s="176">
        <v>27</v>
      </c>
      <c r="B33" s="176" t="s">
        <v>123</v>
      </c>
      <c r="C33" s="177" t="s">
        <v>150</v>
      </c>
      <c r="D33" s="178">
        <v>149</v>
      </c>
      <c r="E33" s="178"/>
      <c r="F33" s="178"/>
      <c r="G33" s="178">
        <v>87</v>
      </c>
      <c r="H33" s="178">
        <f t="shared" si="0"/>
        <v>236</v>
      </c>
      <c r="I33" s="181">
        <f t="shared" si="1"/>
        <v>2185.4140000000002</v>
      </c>
      <c r="J33" s="181">
        <f t="shared" si="2"/>
        <v>1434.3799999999999</v>
      </c>
      <c r="K33" s="176">
        <v>561.41</v>
      </c>
      <c r="L33" s="181">
        <f t="shared" si="3"/>
        <v>275.14999999999998</v>
      </c>
      <c r="M33" s="176">
        <v>229.5</v>
      </c>
      <c r="N33" s="176">
        <v>45.65</v>
      </c>
      <c r="O33" s="176"/>
      <c r="P33" s="176"/>
      <c r="Q33" s="176"/>
      <c r="R33" s="181">
        <f t="shared" si="4"/>
        <v>48.33</v>
      </c>
      <c r="S33" s="176">
        <v>48.33</v>
      </c>
      <c r="T33" s="176"/>
      <c r="U33" s="176"/>
      <c r="V33" s="176"/>
      <c r="W33" s="176"/>
      <c r="X33" s="176">
        <v>117.03</v>
      </c>
      <c r="Y33" s="183">
        <v>150.63999999999999</v>
      </c>
      <c r="Z33" s="176"/>
      <c r="AA33" s="176">
        <v>77.83</v>
      </c>
      <c r="AB33" s="176"/>
      <c r="AC33" s="176">
        <v>11.01</v>
      </c>
      <c r="AD33" s="176">
        <v>112.98</v>
      </c>
      <c r="AE33" s="176"/>
      <c r="AF33" s="176">
        <v>80</v>
      </c>
      <c r="AG33" s="181">
        <v>1E-4</v>
      </c>
      <c r="AH33" s="186" t="s">
        <v>150</v>
      </c>
      <c r="AI33" s="181">
        <f t="shared" si="5"/>
        <v>736.21399999999994</v>
      </c>
      <c r="AJ33" s="187">
        <v>135.89400000000001</v>
      </c>
      <c r="AK33" s="176">
        <v>67.319999999999993</v>
      </c>
      <c r="AL33" s="176">
        <v>443</v>
      </c>
      <c r="AM33" s="176">
        <v>90</v>
      </c>
      <c r="AN33" s="181">
        <f t="shared" si="6"/>
        <v>14.82</v>
      </c>
      <c r="AO33" s="181">
        <f t="shared" si="7"/>
        <v>0</v>
      </c>
      <c r="AP33" s="176"/>
      <c r="AQ33" s="176"/>
      <c r="AR33" s="176"/>
      <c r="AS33" s="176"/>
      <c r="AT33" s="176">
        <v>14.82</v>
      </c>
      <c r="AU33" s="176"/>
      <c r="AV33" s="176"/>
      <c r="AW33" s="183"/>
      <c r="AX33" s="176"/>
      <c r="AY33" s="176"/>
      <c r="AZ33" s="176"/>
      <c r="BA33" s="176"/>
      <c r="BB33" s="176">
        <f>20+68.5</f>
        <v>88.5</v>
      </c>
      <c r="BC33" s="176"/>
      <c r="BD33" s="176">
        <v>79</v>
      </c>
      <c r="BE33" s="176"/>
      <c r="BF33" s="181">
        <f t="shared" si="8"/>
        <v>2352.9140000000002</v>
      </c>
    </row>
    <row r="34" spans="1:58" ht="14.25" customHeight="1">
      <c r="A34" s="176">
        <v>28</v>
      </c>
      <c r="B34" s="176" t="s">
        <v>123</v>
      </c>
      <c r="C34" s="177" t="s">
        <v>151</v>
      </c>
      <c r="D34" s="178">
        <v>8</v>
      </c>
      <c r="E34" s="178"/>
      <c r="F34" s="178"/>
      <c r="G34" s="178"/>
      <c r="H34" s="178">
        <f t="shared" si="0"/>
        <v>8</v>
      </c>
      <c r="I34" s="181">
        <f t="shared" si="1"/>
        <v>169.43</v>
      </c>
      <c r="J34" s="181">
        <f t="shared" si="2"/>
        <v>92.509999999999991</v>
      </c>
      <c r="K34" s="176">
        <v>26.08</v>
      </c>
      <c r="L34" s="181">
        <f t="shared" si="3"/>
        <v>13.5</v>
      </c>
      <c r="M34" s="176">
        <v>13.5</v>
      </c>
      <c r="N34" s="176"/>
      <c r="O34" s="176"/>
      <c r="P34" s="176"/>
      <c r="Q34" s="176"/>
      <c r="R34" s="181">
        <f t="shared" si="4"/>
        <v>1.69</v>
      </c>
      <c r="S34" s="176">
        <v>1.69</v>
      </c>
      <c r="T34" s="176"/>
      <c r="U34" s="176"/>
      <c r="V34" s="176"/>
      <c r="W34" s="176"/>
      <c r="X34" s="176">
        <v>4.9800000000000004</v>
      </c>
      <c r="Y34" s="183">
        <v>7.4</v>
      </c>
      <c r="Z34" s="176"/>
      <c r="AA34" s="176">
        <v>3.78</v>
      </c>
      <c r="AB34" s="176"/>
      <c r="AC34" s="176">
        <v>0.53</v>
      </c>
      <c r="AD34" s="176">
        <v>5.55</v>
      </c>
      <c r="AE34" s="176"/>
      <c r="AF34" s="176">
        <v>29</v>
      </c>
      <c r="AG34" s="181">
        <v>1E-4</v>
      </c>
      <c r="AH34" s="186" t="s">
        <v>151</v>
      </c>
      <c r="AI34" s="181">
        <f t="shared" si="5"/>
        <v>76.92</v>
      </c>
      <c r="AJ34" s="187">
        <v>6.96</v>
      </c>
      <c r="AK34" s="176">
        <v>3.96</v>
      </c>
      <c r="AL34" s="176">
        <v>66</v>
      </c>
      <c r="AM34" s="176"/>
      <c r="AN34" s="181">
        <f t="shared" si="6"/>
        <v>0</v>
      </c>
      <c r="AO34" s="181">
        <f t="shared" si="7"/>
        <v>0</v>
      </c>
      <c r="AP34" s="176"/>
      <c r="AQ34" s="176"/>
      <c r="AR34" s="176"/>
      <c r="AS34" s="176"/>
      <c r="AT34" s="176"/>
      <c r="AU34" s="176"/>
      <c r="AV34" s="176"/>
      <c r="AW34" s="183"/>
      <c r="AX34" s="176"/>
      <c r="AY34" s="176"/>
      <c r="AZ34" s="176"/>
      <c r="BA34" s="176"/>
      <c r="BB34" s="176">
        <f>44.58+10</f>
        <v>54.58</v>
      </c>
      <c r="BC34" s="176"/>
      <c r="BD34" s="176"/>
      <c r="BE34" s="176"/>
      <c r="BF34" s="181">
        <f t="shared" si="8"/>
        <v>224.01</v>
      </c>
    </row>
    <row r="35" spans="1:58" ht="14.25" customHeight="1">
      <c r="A35" s="176">
        <v>29</v>
      </c>
      <c r="B35" s="176" t="s">
        <v>123</v>
      </c>
      <c r="C35" s="177" t="s">
        <v>152</v>
      </c>
      <c r="D35" s="178">
        <v>8</v>
      </c>
      <c r="E35" s="178"/>
      <c r="F35" s="178"/>
      <c r="G35" s="178"/>
      <c r="H35" s="178">
        <f t="shared" si="0"/>
        <v>8</v>
      </c>
      <c r="I35" s="181">
        <f t="shared" si="1"/>
        <v>146.89000000000001</v>
      </c>
      <c r="J35" s="181">
        <f t="shared" si="2"/>
        <v>61.13</v>
      </c>
      <c r="K35" s="176">
        <v>24.31</v>
      </c>
      <c r="L35" s="181">
        <f t="shared" si="3"/>
        <v>0</v>
      </c>
      <c r="M35" s="176"/>
      <c r="N35" s="176"/>
      <c r="O35" s="176"/>
      <c r="P35" s="176"/>
      <c r="Q35" s="176"/>
      <c r="R35" s="181">
        <f t="shared" si="4"/>
        <v>0</v>
      </c>
      <c r="S35" s="176"/>
      <c r="T35" s="176"/>
      <c r="U35" s="176"/>
      <c r="V35" s="176"/>
      <c r="W35" s="176"/>
      <c r="X35" s="176">
        <v>19.920000000000002</v>
      </c>
      <c r="Y35" s="183">
        <v>7.08</v>
      </c>
      <c r="Z35" s="176"/>
      <c r="AA35" s="176">
        <v>3.76</v>
      </c>
      <c r="AB35" s="176"/>
      <c r="AC35" s="176">
        <v>0.75</v>
      </c>
      <c r="AD35" s="176">
        <v>5.31</v>
      </c>
      <c r="AE35" s="176"/>
      <c r="AF35" s="176"/>
      <c r="AG35" s="181">
        <v>1E-4</v>
      </c>
      <c r="AH35" s="186" t="s">
        <v>152</v>
      </c>
      <c r="AI35" s="181">
        <f t="shared" si="5"/>
        <v>85.76</v>
      </c>
      <c r="AJ35" s="187">
        <v>5.7600000000000096</v>
      </c>
      <c r="AK35" s="176">
        <v>0</v>
      </c>
      <c r="AL35" s="176">
        <v>80</v>
      </c>
      <c r="AM35" s="176"/>
      <c r="AN35" s="181">
        <f t="shared" si="6"/>
        <v>0</v>
      </c>
      <c r="AO35" s="181">
        <f t="shared" si="7"/>
        <v>0</v>
      </c>
      <c r="AP35" s="176"/>
      <c r="AQ35" s="176"/>
      <c r="AR35" s="176"/>
      <c r="AS35" s="176"/>
      <c r="AT35" s="176"/>
      <c r="AU35" s="176"/>
      <c r="AV35" s="176"/>
      <c r="AW35" s="183"/>
      <c r="AX35" s="176"/>
      <c r="AY35" s="176"/>
      <c r="AZ35" s="176"/>
      <c r="BA35" s="176"/>
      <c r="BB35" s="176">
        <v>0</v>
      </c>
      <c r="BC35" s="176"/>
      <c r="BD35" s="176"/>
      <c r="BE35" s="176"/>
      <c r="BF35" s="181">
        <f t="shared" si="8"/>
        <v>146.89000000000001</v>
      </c>
    </row>
    <row r="36" spans="1:58" ht="14.25" customHeight="1">
      <c r="A36" s="176">
        <v>30</v>
      </c>
      <c r="B36" s="176" t="s">
        <v>123</v>
      </c>
      <c r="C36" s="177" t="s">
        <v>153</v>
      </c>
      <c r="D36" s="178">
        <v>6</v>
      </c>
      <c r="E36" s="178"/>
      <c r="F36" s="178"/>
      <c r="G36" s="178"/>
      <c r="H36" s="178">
        <f t="shared" si="0"/>
        <v>6</v>
      </c>
      <c r="I36" s="181">
        <f t="shared" si="1"/>
        <v>89.330000000000013</v>
      </c>
      <c r="J36" s="181">
        <f t="shared" si="2"/>
        <v>45.010000000000005</v>
      </c>
      <c r="K36" s="176">
        <v>17.63</v>
      </c>
      <c r="L36" s="181">
        <f t="shared" si="3"/>
        <v>0</v>
      </c>
      <c r="M36" s="176"/>
      <c r="N36" s="176"/>
      <c r="O36" s="176"/>
      <c r="P36" s="176"/>
      <c r="Q36" s="176"/>
      <c r="R36" s="181">
        <f t="shared" si="4"/>
        <v>0</v>
      </c>
      <c r="S36" s="176"/>
      <c r="T36" s="176"/>
      <c r="U36" s="176"/>
      <c r="V36" s="176"/>
      <c r="W36" s="176"/>
      <c r="X36" s="176">
        <v>14.94</v>
      </c>
      <c r="Y36" s="183">
        <v>5.21</v>
      </c>
      <c r="Z36" s="176"/>
      <c r="AA36" s="176">
        <v>2.77</v>
      </c>
      <c r="AB36" s="176"/>
      <c r="AC36" s="176">
        <v>0.55000000000000004</v>
      </c>
      <c r="AD36" s="176">
        <v>3.91</v>
      </c>
      <c r="AE36" s="176"/>
      <c r="AF36" s="176"/>
      <c r="AG36" s="181">
        <v>1E-4</v>
      </c>
      <c r="AH36" s="186" t="s">
        <v>153</v>
      </c>
      <c r="AI36" s="181">
        <f t="shared" si="5"/>
        <v>44.32</v>
      </c>
      <c r="AJ36" s="187">
        <v>4.32</v>
      </c>
      <c r="AK36" s="176">
        <v>0</v>
      </c>
      <c r="AL36" s="176">
        <v>40</v>
      </c>
      <c r="AM36" s="176"/>
      <c r="AN36" s="181">
        <f t="shared" si="6"/>
        <v>0</v>
      </c>
      <c r="AO36" s="181">
        <f t="shared" si="7"/>
        <v>0</v>
      </c>
      <c r="AP36" s="176"/>
      <c r="AQ36" s="176"/>
      <c r="AR36" s="176"/>
      <c r="AS36" s="176"/>
      <c r="AT36" s="176"/>
      <c r="AU36" s="176"/>
      <c r="AV36" s="176"/>
      <c r="AW36" s="183"/>
      <c r="AX36" s="176"/>
      <c r="AY36" s="176"/>
      <c r="AZ36" s="176"/>
      <c r="BA36" s="176"/>
      <c r="BB36" s="176">
        <v>0</v>
      </c>
      <c r="BC36" s="176"/>
      <c r="BD36" s="176"/>
      <c r="BE36" s="176"/>
      <c r="BF36" s="181">
        <f t="shared" si="8"/>
        <v>89.330000000000013</v>
      </c>
    </row>
    <row r="37" spans="1:58" ht="14.25" customHeight="1">
      <c r="A37" s="176">
        <v>31</v>
      </c>
      <c r="B37" s="176" t="s">
        <v>123</v>
      </c>
      <c r="C37" s="177" t="s">
        <v>154</v>
      </c>
      <c r="D37" s="178">
        <v>124</v>
      </c>
      <c r="E37" s="178"/>
      <c r="F37" s="178"/>
      <c r="G37" s="178">
        <v>1</v>
      </c>
      <c r="H37" s="178">
        <f t="shared" si="0"/>
        <v>125</v>
      </c>
      <c r="I37" s="181">
        <f t="shared" si="1"/>
        <v>1802.902</v>
      </c>
      <c r="J37" s="181">
        <f t="shared" si="2"/>
        <v>1157.31</v>
      </c>
      <c r="K37" s="176">
        <v>383.42</v>
      </c>
      <c r="L37" s="181">
        <f t="shared" si="3"/>
        <v>87.75</v>
      </c>
      <c r="M37" s="176">
        <v>87.75</v>
      </c>
      <c r="N37" s="176"/>
      <c r="O37" s="176"/>
      <c r="P37" s="176"/>
      <c r="Q37" s="176"/>
      <c r="R37" s="181">
        <f t="shared" si="4"/>
        <v>11.92</v>
      </c>
      <c r="S37" s="176">
        <v>11.92</v>
      </c>
      <c r="T37" s="176"/>
      <c r="U37" s="176"/>
      <c r="V37" s="176"/>
      <c r="W37" s="176"/>
      <c r="X37" s="176">
        <v>211.65</v>
      </c>
      <c r="Y37" s="183">
        <v>111.16</v>
      </c>
      <c r="Z37" s="176"/>
      <c r="AA37" s="176">
        <v>58.05</v>
      </c>
      <c r="AB37" s="176"/>
      <c r="AC37" s="176">
        <v>9.99</v>
      </c>
      <c r="AD37" s="176">
        <v>83.37</v>
      </c>
      <c r="AE37" s="176"/>
      <c r="AF37" s="176">
        <v>200</v>
      </c>
      <c r="AG37" s="181">
        <v>1E-4</v>
      </c>
      <c r="AH37" s="186" t="s">
        <v>154</v>
      </c>
      <c r="AI37" s="181">
        <f t="shared" si="5"/>
        <v>645.59199999999998</v>
      </c>
      <c r="AJ37" s="187">
        <v>107.952</v>
      </c>
      <c r="AK37" s="176">
        <v>25.74</v>
      </c>
      <c r="AL37" s="176">
        <v>431</v>
      </c>
      <c r="AM37" s="176">
        <v>80.900000000000006</v>
      </c>
      <c r="AN37" s="181">
        <f t="shared" si="6"/>
        <v>0</v>
      </c>
      <c r="AO37" s="181">
        <f t="shared" si="7"/>
        <v>0</v>
      </c>
      <c r="AP37" s="176"/>
      <c r="AQ37" s="176"/>
      <c r="AR37" s="176"/>
      <c r="AS37" s="176"/>
      <c r="AT37" s="176"/>
      <c r="AU37" s="176"/>
      <c r="AV37" s="176"/>
      <c r="AW37" s="183"/>
      <c r="AX37" s="176"/>
      <c r="AY37" s="176"/>
      <c r="AZ37" s="176"/>
      <c r="BA37" s="176"/>
      <c r="BB37" s="176">
        <v>0</v>
      </c>
      <c r="BC37" s="176"/>
      <c r="BD37" s="176"/>
      <c r="BE37" s="176"/>
      <c r="BF37" s="181">
        <f t="shared" si="8"/>
        <v>1802.902</v>
      </c>
    </row>
    <row r="38" spans="1:58" ht="14.25" customHeight="1">
      <c r="A38" s="176">
        <v>32</v>
      </c>
      <c r="B38" s="176" t="s">
        <v>123</v>
      </c>
      <c r="C38" s="177" t="s">
        <v>155</v>
      </c>
      <c r="D38" s="178">
        <v>85</v>
      </c>
      <c r="E38" s="178"/>
      <c r="F38" s="178"/>
      <c r="G38" s="178">
        <v>59</v>
      </c>
      <c r="H38" s="178">
        <f t="shared" si="0"/>
        <v>144</v>
      </c>
      <c r="I38" s="181">
        <f t="shared" si="1"/>
        <v>1154.088</v>
      </c>
      <c r="J38" s="181">
        <f t="shared" si="2"/>
        <v>739.98</v>
      </c>
      <c r="K38" s="176">
        <v>301.77</v>
      </c>
      <c r="L38" s="181">
        <f t="shared" si="3"/>
        <v>30</v>
      </c>
      <c r="M38" s="176"/>
      <c r="N38" s="176"/>
      <c r="O38" s="176"/>
      <c r="P38" s="176"/>
      <c r="Q38" s="176">
        <v>30</v>
      </c>
      <c r="R38" s="181">
        <f t="shared" si="4"/>
        <v>0</v>
      </c>
      <c r="S38" s="176"/>
      <c r="T38" s="176"/>
      <c r="U38" s="176"/>
      <c r="V38" s="176"/>
      <c r="W38" s="176"/>
      <c r="X38" s="176">
        <v>211.65</v>
      </c>
      <c r="Y38" s="183">
        <v>82.15</v>
      </c>
      <c r="Z38" s="176"/>
      <c r="AA38" s="176">
        <v>44.08</v>
      </c>
      <c r="AB38" s="176"/>
      <c r="AC38" s="176">
        <v>8.7200000000000006</v>
      </c>
      <c r="AD38" s="176">
        <v>61.61</v>
      </c>
      <c r="AE38" s="176"/>
      <c r="AF38" s="176"/>
      <c r="AG38" s="181">
        <v>1E-4</v>
      </c>
      <c r="AH38" s="186" t="s">
        <v>155</v>
      </c>
      <c r="AI38" s="181">
        <f t="shared" si="5"/>
        <v>397.44799999999998</v>
      </c>
      <c r="AJ38" s="187">
        <v>65.447999999999993</v>
      </c>
      <c r="AK38" s="176">
        <v>0</v>
      </c>
      <c r="AL38" s="176">
        <v>332</v>
      </c>
      <c r="AM38" s="176"/>
      <c r="AN38" s="181">
        <f t="shared" si="6"/>
        <v>16.66</v>
      </c>
      <c r="AO38" s="181">
        <f t="shared" si="7"/>
        <v>0</v>
      </c>
      <c r="AP38" s="176"/>
      <c r="AQ38" s="176"/>
      <c r="AR38" s="176"/>
      <c r="AS38" s="176"/>
      <c r="AT38" s="176">
        <v>1.66</v>
      </c>
      <c r="AU38" s="176"/>
      <c r="AV38" s="176"/>
      <c r="AW38" s="183"/>
      <c r="AX38" s="176"/>
      <c r="AY38" s="176"/>
      <c r="AZ38" s="176"/>
      <c r="BA38" s="176">
        <v>15</v>
      </c>
      <c r="BB38" s="176">
        <f>1781.7-980</f>
        <v>801.7</v>
      </c>
      <c r="BC38" s="176"/>
      <c r="BD38" s="176"/>
      <c r="BE38" s="176"/>
      <c r="BF38" s="181">
        <f t="shared" si="8"/>
        <v>1955.788</v>
      </c>
    </row>
    <row r="39" spans="1:58" ht="14.25" customHeight="1">
      <c r="A39" s="176">
        <v>33</v>
      </c>
      <c r="B39" s="176" t="s">
        <v>123</v>
      </c>
      <c r="C39" s="177" t="s">
        <v>156</v>
      </c>
      <c r="D39" s="178">
        <v>47</v>
      </c>
      <c r="E39" s="178"/>
      <c r="F39" s="178"/>
      <c r="G39" s="178">
        <v>8</v>
      </c>
      <c r="H39" s="178">
        <f t="shared" si="0"/>
        <v>55</v>
      </c>
      <c r="I39" s="181">
        <f t="shared" si="1"/>
        <v>831.56599999999992</v>
      </c>
      <c r="J39" s="181">
        <f t="shared" si="2"/>
        <v>421.05999999999995</v>
      </c>
      <c r="K39" s="176">
        <v>176.04</v>
      </c>
      <c r="L39" s="181">
        <f t="shared" si="3"/>
        <v>56.85</v>
      </c>
      <c r="M39" s="176">
        <v>42.75</v>
      </c>
      <c r="N39" s="176"/>
      <c r="O39" s="176"/>
      <c r="P39" s="176"/>
      <c r="Q39" s="176">
        <v>14.1</v>
      </c>
      <c r="R39" s="181">
        <f t="shared" si="4"/>
        <v>7.09</v>
      </c>
      <c r="S39" s="176">
        <v>7.09</v>
      </c>
      <c r="T39" s="176"/>
      <c r="U39" s="176"/>
      <c r="V39" s="176"/>
      <c r="W39" s="176"/>
      <c r="X39" s="176">
        <v>69.72</v>
      </c>
      <c r="Y39" s="183">
        <v>47.3</v>
      </c>
      <c r="Z39" s="176"/>
      <c r="AA39" s="176">
        <v>24.58</v>
      </c>
      <c r="AB39" s="176"/>
      <c r="AC39" s="176">
        <v>4.01</v>
      </c>
      <c r="AD39" s="176">
        <v>35.47</v>
      </c>
      <c r="AE39" s="176"/>
      <c r="AF39" s="176"/>
      <c r="AG39" s="181">
        <v>1E-4</v>
      </c>
      <c r="AH39" s="186" t="s">
        <v>156</v>
      </c>
      <c r="AI39" s="181">
        <f t="shared" si="5"/>
        <v>410.50599999999997</v>
      </c>
      <c r="AJ39" s="187">
        <v>41.466000000000001</v>
      </c>
      <c r="AK39" s="176">
        <v>12.54</v>
      </c>
      <c r="AL39" s="176">
        <v>340</v>
      </c>
      <c r="AM39" s="176">
        <v>16.5</v>
      </c>
      <c r="AN39" s="181">
        <f t="shared" si="6"/>
        <v>0</v>
      </c>
      <c r="AO39" s="181">
        <f t="shared" si="7"/>
        <v>0</v>
      </c>
      <c r="AP39" s="176"/>
      <c r="AQ39" s="176"/>
      <c r="AR39" s="176"/>
      <c r="AS39" s="176"/>
      <c r="AT39" s="176"/>
      <c r="AU39" s="176"/>
      <c r="AV39" s="176"/>
      <c r="AW39" s="183"/>
      <c r="AX39" s="176"/>
      <c r="AY39" s="176"/>
      <c r="AZ39" s="176"/>
      <c r="BA39" s="176"/>
      <c r="BB39" s="176">
        <v>200</v>
      </c>
      <c r="BC39" s="176"/>
      <c r="BD39" s="176">
        <v>1459</v>
      </c>
      <c r="BE39" s="176"/>
      <c r="BF39" s="181">
        <f t="shared" si="8"/>
        <v>2490.5659999999998</v>
      </c>
    </row>
    <row r="40" spans="1:58" ht="14.25" customHeight="1">
      <c r="A40" s="176">
        <v>34</v>
      </c>
      <c r="B40" s="176" t="s">
        <v>123</v>
      </c>
      <c r="C40" s="177" t="s">
        <v>157</v>
      </c>
      <c r="D40" s="178">
        <v>54</v>
      </c>
      <c r="E40" s="178"/>
      <c r="F40" s="178"/>
      <c r="G40" s="178">
        <v>65</v>
      </c>
      <c r="H40" s="178">
        <f t="shared" si="0"/>
        <v>119</v>
      </c>
      <c r="I40" s="181">
        <f t="shared" si="1"/>
        <v>856.2</v>
      </c>
      <c r="J40" s="181">
        <f t="shared" si="2"/>
        <v>475.64</v>
      </c>
      <c r="K40" s="176">
        <v>207.82</v>
      </c>
      <c r="L40" s="181">
        <f t="shared" si="3"/>
        <v>105.75</v>
      </c>
      <c r="M40" s="176">
        <v>105.75</v>
      </c>
      <c r="N40" s="176"/>
      <c r="O40" s="176"/>
      <c r="P40" s="176"/>
      <c r="Q40" s="176"/>
      <c r="R40" s="181">
        <f t="shared" si="4"/>
        <v>15.42</v>
      </c>
      <c r="S40" s="176">
        <v>15.42</v>
      </c>
      <c r="T40" s="176"/>
      <c r="U40" s="176"/>
      <c r="V40" s="176"/>
      <c r="W40" s="176"/>
      <c r="X40" s="176">
        <v>17.43</v>
      </c>
      <c r="Y40" s="183">
        <v>55.43</v>
      </c>
      <c r="Z40" s="176"/>
      <c r="AA40" s="176">
        <v>28.63</v>
      </c>
      <c r="AB40" s="176"/>
      <c r="AC40" s="176">
        <v>3.59</v>
      </c>
      <c r="AD40" s="176">
        <v>41.57</v>
      </c>
      <c r="AE40" s="176"/>
      <c r="AF40" s="176"/>
      <c r="AG40" s="181">
        <v>1E-4</v>
      </c>
      <c r="AH40" s="186" t="s">
        <v>157</v>
      </c>
      <c r="AI40" s="181">
        <f t="shared" si="5"/>
        <v>372.28000000000003</v>
      </c>
      <c r="AJ40" s="187">
        <v>51.66</v>
      </c>
      <c r="AK40" s="176">
        <v>31.02</v>
      </c>
      <c r="AL40" s="176">
        <v>288</v>
      </c>
      <c r="AM40" s="176">
        <v>1.6</v>
      </c>
      <c r="AN40" s="181">
        <f t="shared" si="6"/>
        <v>8.2799999999999994</v>
      </c>
      <c r="AO40" s="181">
        <f t="shared" si="7"/>
        <v>0</v>
      </c>
      <c r="AP40" s="176"/>
      <c r="AQ40" s="176"/>
      <c r="AR40" s="176"/>
      <c r="AS40" s="176"/>
      <c r="AT40" s="176">
        <v>8.2799999999999994</v>
      </c>
      <c r="AU40" s="176"/>
      <c r="AV40" s="176"/>
      <c r="AW40" s="183"/>
      <c r="AX40" s="176"/>
      <c r="AY40" s="176"/>
      <c r="AZ40" s="176"/>
      <c r="BA40" s="176"/>
      <c r="BB40" s="176">
        <f>252+60</f>
        <v>312</v>
      </c>
      <c r="BC40" s="176"/>
      <c r="BD40" s="176"/>
      <c r="BE40" s="176"/>
      <c r="BF40" s="181">
        <f t="shared" si="8"/>
        <v>1168.2</v>
      </c>
    </row>
    <row r="41" spans="1:58" ht="14.25" customHeight="1">
      <c r="A41" s="176">
        <v>35</v>
      </c>
      <c r="B41" s="176" t="s">
        <v>123</v>
      </c>
      <c r="C41" s="177" t="s">
        <v>158</v>
      </c>
      <c r="D41" s="178">
        <v>42</v>
      </c>
      <c r="E41" s="178"/>
      <c r="F41" s="178"/>
      <c r="G41" s="178">
        <v>22</v>
      </c>
      <c r="H41" s="178">
        <f t="shared" si="0"/>
        <v>64</v>
      </c>
      <c r="I41" s="181">
        <f t="shared" si="1"/>
        <v>765.90400000000011</v>
      </c>
      <c r="J41" s="181">
        <f t="shared" si="2"/>
        <v>388.46000000000009</v>
      </c>
      <c r="K41" s="176">
        <v>174.22</v>
      </c>
      <c r="L41" s="181">
        <f t="shared" si="3"/>
        <v>63</v>
      </c>
      <c r="M41" s="176">
        <v>63</v>
      </c>
      <c r="N41" s="176"/>
      <c r="O41" s="176"/>
      <c r="P41" s="176"/>
      <c r="Q41" s="176"/>
      <c r="R41" s="181">
        <f t="shared" si="4"/>
        <v>10.64</v>
      </c>
      <c r="S41" s="176">
        <v>10.64</v>
      </c>
      <c r="T41" s="176"/>
      <c r="U41" s="176"/>
      <c r="V41" s="176"/>
      <c r="W41" s="176"/>
      <c r="X41" s="176">
        <v>34.86</v>
      </c>
      <c r="Y41" s="183">
        <v>45.23</v>
      </c>
      <c r="Z41" s="176"/>
      <c r="AA41" s="176">
        <v>23.29</v>
      </c>
      <c r="AB41" s="176"/>
      <c r="AC41" s="176">
        <v>3.29</v>
      </c>
      <c r="AD41" s="176">
        <v>33.93</v>
      </c>
      <c r="AE41" s="176"/>
      <c r="AF41" s="176"/>
      <c r="AG41" s="181">
        <v>1E-4</v>
      </c>
      <c r="AH41" s="186" t="s">
        <v>158</v>
      </c>
      <c r="AI41" s="181">
        <f t="shared" si="5"/>
        <v>374.60399999999998</v>
      </c>
      <c r="AJ41" s="187">
        <v>38.124000000000002</v>
      </c>
      <c r="AK41" s="176">
        <v>18.48</v>
      </c>
      <c r="AL41" s="176">
        <v>214</v>
      </c>
      <c r="AM41" s="176">
        <v>104</v>
      </c>
      <c r="AN41" s="181">
        <f t="shared" si="6"/>
        <v>2.84</v>
      </c>
      <c r="AO41" s="181">
        <f t="shared" si="7"/>
        <v>0</v>
      </c>
      <c r="AP41" s="176"/>
      <c r="AQ41" s="176"/>
      <c r="AR41" s="176"/>
      <c r="AS41" s="176"/>
      <c r="AT41" s="176">
        <v>2.84</v>
      </c>
      <c r="AU41" s="176"/>
      <c r="AV41" s="176"/>
      <c r="AW41" s="183"/>
      <c r="AX41" s="176"/>
      <c r="AY41" s="176"/>
      <c r="AZ41" s="176"/>
      <c r="BA41" s="176"/>
      <c r="BB41" s="176">
        <v>1750</v>
      </c>
      <c r="BC41" s="176">
        <v>680</v>
      </c>
      <c r="BD41" s="176">
        <f>5371+400</f>
        <v>5771</v>
      </c>
      <c r="BE41" s="176"/>
      <c r="BF41" s="181">
        <f t="shared" si="8"/>
        <v>8966.9040000000005</v>
      </c>
    </row>
    <row r="42" spans="1:58" ht="14.25" customHeight="1">
      <c r="A42" s="176">
        <v>36</v>
      </c>
      <c r="B42" s="176" t="s">
        <v>123</v>
      </c>
      <c r="C42" s="177" t="s">
        <v>159</v>
      </c>
      <c r="D42" s="178">
        <v>35</v>
      </c>
      <c r="E42" s="178"/>
      <c r="F42" s="178"/>
      <c r="G42" s="178">
        <v>9</v>
      </c>
      <c r="H42" s="178">
        <f t="shared" si="0"/>
        <v>44</v>
      </c>
      <c r="I42" s="181">
        <f t="shared" si="1"/>
        <v>442.32799999999992</v>
      </c>
      <c r="J42" s="181">
        <f t="shared" si="2"/>
        <v>275.90999999999997</v>
      </c>
      <c r="K42" s="176">
        <v>113.02</v>
      </c>
      <c r="L42" s="181">
        <f t="shared" si="3"/>
        <v>40.5</v>
      </c>
      <c r="M42" s="176">
        <v>40.5</v>
      </c>
      <c r="N42" s="176"/>
      <c r="O42" s="176"/>
      <c r="P42" s="176"/>
      <c r="Q42" s="176"/>
      <c r="R42" s="181">
        <f t="shared" si="4"/>
        <v>4.57</v>
      </c>
      <c r="S42" s="176">
        <v>4.57</v>
      </c>
      <c r="T42" s="176"/>
      <c r="U42" s="176"/>
      <c r="V42" s="176"/>
      <c r="W42" s="176"/>
      <c r="X42" s="176">
        <v>42.33</v>
      </c>
      <c r="Y42" s="183">
        <v>32.07</v>
      </c>
      <c r="Z42" s="176"/>
      <c r="AA42" s="176">
        <v>16.71</v>
      </c>
      <c r="AB42" s="176"/>
      <c r="AC42" s="176">
        <v>2.66</v>
      </c>
      <c r="AD42" s="176">
        <v>24.05</v>
      </c>
      <c r="AE42" s="176"/>
      <c r="AF42" s="176"/>
      <c r="AG42" s="181">
        <v>1E-4</v>
      </c>
      <c r="AH42" s="186" t="s">
        <v>159</v>
      </c>
      <c r="AI42" s="181">
        <f t="shared" si="5"/>
        <v>165.58799999999999</v>
      </c>
      <c r="AJ42" s="187">
        <v>28.648</v>
      </c>
      <c r="AK42" s="176">
        <v>11.88</v>
      </c>
      <c r="AL42" s="176">
        <v>119.6</v>
      </c>
      <c r="AM42" s="176">
        <v>5.46</v>
      </c>
      <c r="AN42" s="181">
        <f t="shared" si="6"/>
        <v>0.83</v>
      </c>
      <c r="AO42" s="181">
        <f t="shared" si="7"/>
        <v>0</v>
      </c>
      <c r="AP42" s="176"/>
      <c r="AQ42" s="176"/>
      <c r="AR42" s="176"/>
      <c r="AS42" s="176"/>
      <c r="AT42" s="176">
        <v>0.83</v>
      </c>
      <c r="AU42" s="176"/>
      <c r="AV42" s="176"/>
      <c r="AW42" s="183"/>
      <c r="AX42" s="176"/>
      <c r="AY42" s="176"/>
      <c r="AZ42" s="176"/>
      <c r="BA42" s="176"/>
      <c r="BB42" s="176">
        <v>0</v>
      </c>
      <c r="BC42" s="176"/>
      <c r="BD42" s="176"/>
      <c r="BE42" s="176"/>
      <c r="BF42" s="181">
        <f t="shared" si="8"/>
        <v>442.32799999999992</v>
      </c>
    </row>
    <row r="43" spans="1:58" ht="14.25" customHeight="1">
      <c r="A43" s="176">
        <v>37</v>
      </c>
      <c r="B43" s="176" t="s">
        <v>123</v>
      </c>
      <c r="C43" s="177" t="s">
        <v>160</v>
      </c>
      <c r="D43" s="178">
        <v>9</v>
      </c>
      <c r="E43" s="178"/>
      <c r="F43" s="178"/>
      <c r="G43" s="178"/>
      <c r="H43" s="178">
        <f t="shared" si="0"/>
        <v>9</v>
      </c>
      <c r="I43" s="181">
        <f t="shared" si="1"/>
        <v>127.23</v>
      </c>
      <c r="J43" s="181">
        <f t="shared" si="2"/>
        <v>82.58</v>
      </c>
      <c r="K43" s="176">
        <v>37.340000000000003</v>
      </c>
      <c r="L43" s="181">
        <f t="shared" si="3"/>
        <v>0</v>
      </c>
      <c r="M43" s="176"/>
      <c r="N43" s="176"/>
      <c r="O43" s="176"/>
      <c r="P43" s="176"/>
      <c r="Q43" s="176"/>
      <c r="R43" s="181">
        <f t="shared" si="4"/>
        <v>0</v>
      </c>
      <c r="S43" s="176"/>
      <c r="T43" s="176"/>
      <c r="U43" s="176"/>
      <c r="V43" s="176"/>
      <c r="W43" s="176"/>
      <c r="X43" s="176">
        <v>22.41</v>
      </c>
      <c r="Y43" s="183">
        <v>9.56</v>
      </c>
      <c r="Z43" s="176"/>
      <c r="AA43" s="176">
        <v>5.08</v>
      </c>
      <c r="AB43" s="176"/>
      <c r="AC43" s="176">
        <v>1.02</v>
      </c>
      <c r="AD43" s="176">
        <v>7.17</v>
      </c>
      <c r="AE43" s="176"/>
      <c r="AF43" s="176"/>
      <c r="AG43" s="181">
        <v>1E-4</v>
      </c>
      <c r="AH43" s="177" t="s">
        <v>160</v>
      </c>
      <c r="AI43" s="181">
        <f t="shared" si="5"/>
        <v>43.480000000000004</v>
      </c>
      <c r="AJ43" s="187">
        <v>6.48</v>
      </c>
      <c r="AK43" s="176">
        <v>0</v>
      </c>
      <c r="AL43" s="176">
        <v>37</v>
      </c>
      <c r="AM43" s="176"/>
      <c r="AN43" s="181">
        <f t="shared" si="6"/>
        <v>1.17</v>
      </c>
      <c r="AO43" s="181">
        <f t="shared" si="7"/>
        <v>0</v>
      </c>
      <c r="AP43" s="176"/>
      <c r="AQ43" s="176"/>
      <c r="AR43" s="176"/>
      <c r="AS43" s="176"/>
      <c r="AT43" s="176">
        <v>1.17</v>
      </c>
      <c r="AU43" s="176"/>
      <c r="AV43" s="176"/>
      <c r="AW43" s="183"/>
      <c r="AX43" s="176"/>
      <c r="AY43" s="176"/>
      <c r="AZ43" s="176"/>
      <c r="BA43" s="176"/>
      <c r="BB43" s="176">
        <v>0</v>
      </c>
      <c r="BC43" s="176"/>
      <c r="BD43" s="176"/>
      <c r="BE43" s="176"/>
      <c r="BF43" s="181">
        <f t="shared" si="8"/>
        <v>127.23</v>
      </c>
    </row>
    <row r="44" spans="1:58" ht="14.25" customHeight="1">
      <c r="A44" s="176">
        <v>38</v>
      </c>
      <c r="B44" s="176" t="s">
        <v>123</v>
      </c>
      <c r="C44" s="177" t="s">
        <v>161</v>
      </c>
      <c r="D44" s="178">
        <v>7</v>
      </c>
      <c r="E44" s="178"/>
      <c r="F44" s="178"/>
      <c r="G44" s="178"/>
      <c r="H44" s="178">
        <f t="shared" si="0"/>
        <v>7</v>
      </c>
      <c r="I44" s="181">
        <f t="shared" si="1"/>
        <v>100.31</v>
      </c>
      <c r="J44" s="181">
        <f t="shared" si="2"/>
        <v>58.269999999999996</v>
      </c>
      <c r="K44" s="176">
        <v>24.73</v>
      </c>
      <c r="L44" s="181">
        <f t="shared" si="3"/>
        <v>0</v>
      </c>
      <c r="M44" s="176"/>
      <c r="N44" s="176"/>
      <c r="O44" s="176"/>
      <c r="P44" s="176"/>
      <c r="Q44" s="176"/>
      <c r="R44" s="181">
        <f t="shared" si="4"/>
        <v>0</v>
      </c>
      <c r="S44" s="176"/>
      <c r="T44" s="176"/>
      <c r="U44" s="176"/>
      <c r="V44" s="176"/>
      <c r="W44" s="176"/>
      <c r="X44" s="176">
        <v>17.43</v>
      </c>
      <c r="Y44" s="183">
        <v>6.75</v>
      </c>
      <c r="Z44" s="176"/>
      <c r="AA44" s="176">
        <v>3.58</v>
      </c>
      <c r="AB44" s="176"/>
      <c r="AC44" s="176">
        <v>0.72</v>
      </c>
      <c r="AD44" s="176">
        <v>5.0599999999999996</v>
      </c>
      <c r="AE44" s="176"/>
      <c r="AF44" s="176"/>
      <c r="AG44" s="181">
        <v>1E-4</v>
      </c>
      <c r="AH44" s="186" t="s">
        <v>161</v>
      </c>
      <c r="AI44" s="181">
        <f t="shared" si="5"/>
        <v>42.04</v>
      </c>
      <c r="AJ44" s="187">
        <v>5.04</v>
      </c>
      <c r="AK44" s="176">
        <v>0</v>
      </c>
      <c r="AL44" s="176">
        <v>37</v>
      </c>
      <c r="AM44" s="176"/>
      <c r="AN44" s="181">
        <f t="shared" si="6"/>
        <v>0</v>
      </c>
      <c r="AO44" s="181">
        <f t="shared" si="7"/>
        <v>0</v>
      </c>
      <c r="AP44" s="176"/>
      <c r="AQ44" s="176"/>
      <c r="AR44" s="176"/>
      <c r="AS44" s="176"/>
      <c r="AT44" s="176"/>
      <c r="AU44" s="176"/>
      <c r="AV44" s="176"/>
      <c r="AW44" s="183"/>
      <c r="AX44" s="176"/>
      <c r="AY44" s="176"/>
      <c r="AZ44" s="176"/>
      <c r="BA44" s="176"/>
      <c r="BB44" s="176">
        <v>0</v>
      </c>
      <c r="BC44" s="176"/>
      <c r="BD44" s="176"/>
      <c r="BE44" s="176"/>
      <c r="BF44" s="181">
        <f t="shared" si="8"/>
        <v>100.31</v>
      </c>
    </row>
    <row r="45" spans="1:58" ht="14.25" customHeight="1">
      <c r="A45" s="176">
        <v>39</v>
      </c>
      <c r="B45" s="176" t="s">
        <v>123</v>
      </c>
      <c r="C45" s="179" t="s">
        <v>162</v>
      </c>
      <c r="D45" s="178">
        <v>5</v>
      </c>
      <c r="E45" s="178"/>
      <c r="F45" s="178"/>
      <c r="G45" s="178"/>
      <c r="H45" s="178">
        <f t="shared" si="0"/>
        <v>5</v>
      </c>
      <c r="I45" s="181">
        <f t="shared" si="1"/>
        <v>98.6</v>
      </c>
      <c r="J45" s="181">
        <f t="shared" si="2"/>
        <v>40</v>
      </c>
      <c r="K45" s="176">
        <v>16.5</v>
      </c>
      <c r="L45" s="181">
        <f t="shared" si="3"/>
        <v>0</v>
      </c>
      <c r="M45" s="176"/>
      <c r="N45" s="176"/>
      <c r="O45" s="176"/>
      <c r="P45" s="176"/>
      <c r="Q45" s="176"/>
      <c r="R45" s="181">
        <f t="shared" si="4"/>
        <v>0</v>
      </c>
      <c r="S45" s="176"/>
      <c r="T45" s="176"/>
      <c r="U45" s="176"/>
      <c r="V45" s="176"/>
      <c r="W45" s="176"/>
      <c r="X45" s="176">
        <v>12.45</v>
      </c>
      <c r="Y45" s="183">
        <v>4.63</v>
      </c>
      <c r="Z45" s="176"/>
      <c r="AA45" s="176">
        <v>2.46</v>
      </c>
      <c r="AB45" s="176"/>
      <c r="AC45" s="176">
        <v>0.49</v>
      </c>
      <c r="AD45" s="176">
        <v>3.47</v>
      </c>
      <c r="AE45" s="176"/>
      <c r="AF45" s="176"/>
      <c r="AG45" s="181">
        <v>1E-4</v>
      </c>
      <c r="AH45" s="181" t="s">
        <v>162</v>
      </c>
      <c r="AI45" s="181">
        <f t="shared" si="5"/>
        <v>58.6</v>
      </c>
      <c r="AJ45" s="187">
        <v>3.6</v>
      </c>
      <c r="AK45" s="176">
        <v>0</v>
      </c>
      <c r="AL45" s="176">
        <v>55</v>
      </c>
      <c r="AM45" s="176"/>
      <c r="AN45" s="181">
        <f t="shared" si="6"/>
        <v>0</v>
      </c>
      <c r="AO45" s="181">
        <f t="shared" si="7"/>
        <v>0</v>
      </c>
      <c r="AP45" s="176"/>
      <c r="AQ45" s="176"/>
      <c r="AR45" s="176"/>
      <c r="AS45" s="176"/>
      <c r="AT45" s="176"/>
      <c r="AU45" s="176"/>
      <c r="AV45" s="176"/>
      <c r="AW45" s="183"/>
      <c r="AX45" s="176"/>
      <c r="AY45" s="176"/>
      <c r="AZ45" s="176"/>
      <c r="BA45" s="176"/>
      <c r="BB45" s="176">
        <v>80</v>
      </c>
      <c r="BC45" s="176"/>
      <c r="BD45" s="176"/>
      <c r="BE45" s="176"/>
      <c r="BF45" s="181">
        <f t="shared" si="8"/>
        <v>178.6</v>
      </c>
    </row>
    <row r="46" spans="1:58" ht="14.25" customHeight="1">
      <c r="A46" s="176">
        <v>40</v>
      </c>
      <c r="B46" s="176" t="s">
        <v>123</v>
      </c>
      <c r="C46" s="177" t="s">
        <v>163</v>
      </c>
      <c r="D46" s="178">
        <v>52</v>
      </c>
      <c r="E46" s="178"/>
      <c r="F46" s="178"/>
      <c r="G46" s="178">
        <v>4</v>
      </c>
      <c r="H46" s="178">
        <f t="shared" si="0"/>
        <v>56</v>
      </c>
      <c r="I46" s="181">
        <f t="shared" si="1"/>
        <v>610.19000000000005</v>
      </c>
      <c r="J46" s="181">
        <f t="shared" si="2"/>
        <v>429.8</v>
      </c>
      <c r="K46" s="176">
        <v>180.75</v>
      </c>
      <c r="L46" s="181">
        <f t="shared" si="3"/>
        <v>74.25</v>
      </c>
      <c r="M46" s="176">
        <v>74.25</v>
      </c>
      <c r="N46" s="176"/>
      <c r="O46" s="176"/>
      <c r="P46" s="176"/>
      <c r="Q46" s="176"/>
      <c r="R46" s="181">
        <f t="shared" si="4"/>
        <v>10.46</v>
      </c>
      <c r="S46" s="176">
        <v>10.46</v>
      </c>
      <c r="T46" s="176"/>
      <c r="U46" s="176"/>
      <c r="V46" s="176"/>
      <c r="W46" s="176"/>
      <c r="X46" s="176">
        <v>47.31</v>
      </c>
      <c r="Y46" s="183">
        <v>50.04</v>
      </c>
      <c r="Z46" s="176"/>
      <c r="AA46" s="176">
        <v>25.73</v>
      </c>
      <c r="AB46" s="176"/>
      <c r="AC46" s="176">
        <v>3.74</v>
      </c>
      <c r="AD46" s="176">
        <v>37.520000000000003</v>
      </c>
      <c r="AE46" s="176"/>
      <c r="AF46" s="176"/>
      <c r="AG46" s="181">
        <v>1E-4</v>
      </c>
      <c r="AH46" s="186" t="s">
        <v>163</v>
      </c>
      <c r="AI46" s="181">
        <f t="shared" si="5"/>
        <v>180.39</v>
      </c>
      <c r="AJ46" s="187">
        <v>42.61</v>
      </c>
      <c r="AK46" s="176">
        <v>21.78</v>
      </c>
      <c r="AL46" s="176">
        <v>116</v>
      </c>
      <c r="AM46" s="176"/>
      <c r="AN46" s="181">
        <f t="shared" si="6"/>
        <v>0</v>
      </c>
      <c r="AO46" s="181">
        <f t="shared" si="7"/>
        <v>0</v>
      </c>
      <c r="AP46" s="176"/>
      <c r="AQ46" s="176"/>
      <c r="AR46" s="176"/>
      <c r="AS46" s="176"/>
      <c r="AT46" s="176"/>
      <c r="AU46" s="176"/>
      <c r="AV46" s="176"/>
      <c r="AW46" s="183"/>
      <c r="AX46" s="176"/>
      <c r="AY46" s="176"/>
      <c r="AZ46" s="176"/>
      <c r="BA46" s="176"/>
      <c r="BB46" s="176">
        <v>0</v>
      </c>
      <c r="BC46" s="176"/>
      <c r="BD46" s="176">
        <v>693.14</v>
      </c>
      <c r="BE46" s="176"/>
      <c r="BF46" s="181">
        <f t="shared" si="8"/>
        <v>1303.33</v>
      </c>
    </row>
    <row r="47" spans="1:58" ht="14.25" customHeight="1">
      <c r="A47" s="176">
        <v>41</v>
      </c>
      <c r="B47" s="176" t="s">
        <v>123</v>
      </c>
      <c r="C47" s="177" t="s">
        <v>164</v>
      </c>
      <c r="D47" s="178">
        <v>19</v>
      </c>
      <c r="E47" s="178"/>
      <c r="F47" s="178"/>
      <c r="G47" s="178"/>
      <c r="H47" s="178">
        <f t="shared" si="0"/>
        <v>19</v>
      </c>
      <c r="I47" s="181">
        <f t="shared" si="1"/>
        <v>254.02</v>
      </c>
      <c r="J47" s="181">
        <f t="shared" si="2"/>
        <v>170.34</v>
      </c>
      <c r="K47" s="176">
        <v>60.38</v>
      </c>
      <c r="L47" s="181">
        <f t="shared" si="3"/>
        <v>17.64</v>
      </c>
      <c r="M47" s="176"/>
      <c r="N47" s="176">
        <v>17.64</v>
      </c>
      <c r="O47" s="176"/>
      <c r="P47" s="176"/>
      <c r="Q47" s="176"/>
      <c r="R47" s="181">
        <f t="shared" si="4"/>
        <v>3.88</v>
      </c>
      <c r="S47" s="176">
        <v>3.88</v>
      </c>
      <c r="T47" s="176"/>
      <c r="U47" s="176"/>
      <c r="V47" s="176"/>
      <c r="W47" s="176"/>
      <c r="X47" s="176">
        <v>47.31</v>
      </c>
      <c r="Y47" s="183">
        <v>17.23</v>
      </c>
      <c r="Z47" s="176"/>
      <c r="AA47" s="176">
        <v>9.15</v>
      </c>
      <c r="AB47" s="176"/>
      <c r="AC47" s="176">
        <v>1.83</v>
      </c>
      <c r="AD47" s="176">
        <v>12.92</v>
      </c>
      <c r="AE47" s="176"/>
      <c r="AF47" s="176"/>
      <c r="AG47" s="181">
        <v>1E-4</v>
      </c>
      <c r="AH47" s="186" t="s">
        <v>164</v>
      </c>
      <c r="AI47" s="181">
        <f t="shared" si="5"/>
        <v>83.68</v>
      </c>
      <c r="AJ47" s="187">
        <v>13.68</v>
      </c>
      <c r="AK47" s="176">
        <v>0</v>
      </c>
      <c r="AL47" s="176">
        <v>70</v>
      </c>
      <c r="AM47" s="176"/>
      <c r="AN47" s="181">
        <f t="shared" si="6"/>
        <v>0</v>
      </c>
      <c r="AO47" s="181">
        <f t="shared" si="7"/>
        <v>0</v>
      </c>
      <c r="AP47" s="176"/>
      <c r="AQ47" s="176"/>
      <c r="AR47" s="176"/>
      <c r="AS47" s="176"/>
      <c r="AT47" s="176"/>
      <c r="AU47" s="176"/>
      <c r="AV47" s="176"/>
      <c r="AW47" s="183"/>
      <c r="AX47" s="176"/>
      <c r="AY47" s="176"/>
      <c r="AZ47" s="176"/>
      <c r="BA47" s="176"/>
      <c r="BB47" s="176">
        <v>0</v>
      </c>
      <c r="BC47" s="176"/>
      <c r="BD47" s="176"/>
      <c r="BE47" s="176"/>
      <c r="BF47" s="181">
        <f t="shared" si="8"/>
        <v>254.02</v>
      </c>
    </row>
    <row r="48" spans="1:58" ht="14.25" customHeight="1">
      <c r="A48" s="176">
        <v>42</v>
      </c>
      <c r="B48" s="176" t="s">
        <v>123</v>
      </c>
      <c r="C48" s="177" t="s">
        <v>165</v>
      </c>
      <c r="D48" s="178">
        <v>15</v>
      </c>
      <c r="E48" s="178"/>
      <c r="F48" s="178"/>
      <c r="G48" s="178"/>
      <c r="H48" s="178">
        <f t="shared" si="0"/>
        <v>15</v>
      </c>
      <c r="I48" s="181">
        <f t="shared" si="1"/>
        <v>194.51999999999998</v>
      </c>
      <c r="J48" s="181">
        <f t="shared" si="2"/>
        <v>147.72</v>
      </c>
      <c r="K48" s="176">
        <v>57.84</v>
      </c>
      <c r="L48" s="181">
        <f t="shared" si="3"/>
        <v>13.1</v>
      </c>
      <c r="M48" s="176"/>
      <c r="N48" s="176">
        <v>13.1</v>
      </c>
      <c r="O48" s="176"/>
      <c r="P48" s="176"/>
      <c r="Q48" s="176"/>
      <c r="R48" s="181">
        <f t="shared" si="4"/>
        <v>3.06</v>
      </c>
      <c r="S48" s="176">
        <v>3.06</v>
      </c>
      <c r="T48" s="176"/>
      <c r="U48" s="176"/>
      <c r="V48" s="176"/>
      <c r="W48" s="176"/>
      <c r="X48" s="176">
        <v>37.35</v>
      </c>
      <c r="Y48" s="183">
        <v>15.23</v>
      </c>
      <c r="Z48" s="176"/>
      <c r="AA48" s="176">
        <v>8.1</v>
      </c>
      <c r="AB48" s="176"/>
      <c r="AC48" s="176">
        <v>1.62</v>
      </c>
      <c r="AD48" s="176">
        <v>11.42</v>
      </c>
      <c r="AE48" s="176"/>
      <c r="AF48" s="176"/>
      <c r="AG48" s="181">
        <v>1E-4</v>
      </c>
      <c r="AH48" s="186" t="s">
        <v>165</v>
      </c>
      <c r="AI48" s="181">
        <f t="shared" si="5"/>
        <v>46.8</v>
      </c>
      <c r="AJ48" s="187">
        <v>10.8</v>
      </c>
      <c r="AK48" s="176">
        <v>0</v>
      </c>
      <c r="AL48" s="176">
        <v>36</v>
      </c>
      <c r="AM48" s="176"/>
      <c r="AN48" s="181">
        <f t="shared" si="6"/>
        <v>0</v>
      </c>
      <c r="AO48" s="181">
        <f t="shared" si="7"/>
        <v>0</v>
      </c>
      <c r="AP48" s="176"/>
      <c r="AQ48" s="176"/>
      <c r="AR48" s="176"/>
      <c r="AS48" s="176"/>
      <c r="AT48" s="176"/>
      <c r="AU48" s="176"/>
      <c r="AV48" s="176"/>
      <c r="AW48" s="183"/>
      <c r="AX48" s="176"/>
      <c r="AY48" s="176"/>
      <c r="AZ48" s="176"/>
      <c r="BA48" s="176"/>
      <c r="BB48" s="176">
        <v>0</v>
      </c>
      <c r="BC48" s="176"/>
      <c r="BD48" s="176"/>
      <c r="BE48" s="176"/>
      <c r="BF48" s="181">
        <f t="shared" si="8"/>
        <v>194.51999999999998</v>
      </c>
    </row>
    <row r="49" spans="1:58" ht="14.25" customHeight="1">
      <c r="A49" s="176">
        <v>43</v>
      </c>
      <c r="B49" s="176" t="s">
        <v>123</v>
      </c>
      <c r="C49" s="179" t="s">
        <v>166</v>
      </c>
      <c r="D49" s="178">
        <v>31</v>
      </c>
      <c r="E49" s="178"/>
      <c r="F49" s="178"/>
      <c r="G49" s="178"/>
      <c r="H49" s="178">
        <f t="shared" si="0"/>
        <v>31</v>
      </c>
      <c r="I49" s="181">
        <f t="shared" si="1"/>
        <v>496.04999999999995</v>
      </c>
      <c r="J49" s="181">
        <f t="shared" si="2"/>
        <v>293.72999999999996</v>
      </c>
      <c r="K49" s="176">
        <v>111.78</v>
      </c>
      <c r="L49" s="181">
        <f t="shared" si="3"/>
        <v>26.26</v>
      </c>
      <c r="M49" s="176"/>
      <c r="N49" s="176">
        <v>26.26</v>
      </c>
      <c r="O49" s="176"/>
      <c r="P49" s="176"/>
      <c r="Q49" s="176"/>
      <c r="R49" s="181">
        <f t="shared" si="4"/>
        <v>6.32</v>
      </c>
      <c r="S49" s="176">
        <v>6.32</v>
      </c>
      <c r="T49" s="176"/>
      <c r="U49" s="176"/>
      <c r="V49" s="176"/>
      <c r="W49" s="176"/>
      <c r="X49" s="176">
        <v>77.19</v>
      </c>
      <c r="Y49" s="183">
        <v>30.23</v>
      </c>
      <c r="Z49" s="176"/>
      <c r="AA49" s="176">
        <v>16.059999999999999</v>
      </c>
      <c r="AB49" s="176"/>
      <c r="AC49" s="176">
        <v>3.21</v>
      </c>
      <c r="AD49" s="176">
        <v>22.68</v>
      </c>
      <c r="AE49" s="176"/>
      <c r="AF49" s="176"/>
      <c r="AG49" s="181">
        <v>1E-4</v>
      </c>
      <c r="AH49" s="181" t="s">
        <v>166</v>
      </c>
      <c r="AI49" s="181">
        <f t="shared" si="5"/>
        <v>202.32</v>
      </c>
      <c r="AJ49" s="187">
        <v>22.32</v>
      </c>
      <c r="AK49" s="176">
        <v>0</v>
      </c>
      <c r="AL49" s="176">
        <v>180</v>
      </c>
      <c r="AM49" s="176"/>
      <c r="AN49" s="181">
        <f t="shared" si="6"/>
        <v>0</v>
      </c>
      <c r="AO49" s="181">
        <f t="shared" si="7"/>
        <v>0</v>
      </c>
      <c r="AP49" s="176"/>
      <c r="AQ49" s="176"/>
      <c r="AR49" s="176"/>
      <c r="AS49" s="176"/>
      <c r="AT49" s="176"/>
      <c r="AU49" s="176"/>
      <c r="AV49" s="176"/>
      <c r="AW49" s="183"/>
      <c r="AX49" s="176"/>
      <c r="AY49" s="176"/>
      <c r="AZ49" s="176"/>
      <c r="BA49" s="176"/>
      <c r="BB49" s="176">
        <v>0</v>
      </c>
      <c r="BC49" s="176"/>
      <c r="BD49" s="176"/>
      <c r="BE49" s="176"/>
      <c r="BF49" s="181">
        <f t="shared" si="8"/>
        <v>496.04999999999995</v>
      </c>
    </row>
    <row r="50" spans="1:58" ht="14.25" customHeight="1">
      <c r="A50" s="176">
        <v>44</v>
      </c>
      <c r="B50" s="176" t="s">
        <v>123</v>
      </c>
      <c r="C50" s="177" t="s">
        <v>167</v>
      </c>
      <c r="D50" s="178">
        <v>19</v>
      </c>
      <c r="E50" s="178"/>
      <c r="F50" s="178"/>
      <c r="G50" s="178">
        <v>11</v>
      </c>
      <c r="H50" s="178">
        <f t="shared" si="0"/>
        <v>30</v>
      </c>
      <c r="I50" s="181">
        <f t="shared" si="1"/>
        <v>432.98200000000003</v>
      </c>
      <c r="J50" s="181">
        <f t="shared" si="2"/>
        <v>183.81</v>
      </c>
      <c r="K50" s="176">
        <v>84.32</v>
      </c>
      <c r="L50" s="181">
        <f t="shared" si="3"/>
        <v>42.75</v>
      </c>
      <c r="M50" s="176">
        <v>42.75</v>
      </c>
      <c r="N50" s="176"/>
      <c r="O50" s="176"/>
      <c r="P50" s="176"/>
      <c r="Q50" s="176"/>
      <c r="R50" s="181">
        <f t="shared" si="4"/>
        <v>7.03</v>
      </c>
      <c r="S50" s="176">
        <v>7.03</v>
      </c>
      <c r="T50" s="176"/>
      <c r="U50" s="176"/>
      <c r="V50" s="176"/>
      <c r="W50" s="176"/>
      <c r="X50" s="176"/>
      <c r="Y50" s="183">
        <v>21.46</v>
      </c>
      <c r="Z50" s="176"/>
      <c r="AA50" s="176">
        <v>10.89</v>
      </c>
      <c r="AB50" s="176"/>
      <c r="AC50" s="176">
        <v>1.27</v>
      </c>
      <c r="AD50" s="176">
        <v>16.09</v>
      </c>
      <c r="AE50" s="176"/>
      <c r="AF50" s="176"/>
      <c r="AG50" s="181">
        <v>1E-4</v>
      </c>
      <c r="AH50" s="186" t="s">
        <v>167</v>
      </c>
      <c r="AI50" s="181">
        <f t="shared" si="5"/>
        <v>245.86199999999999</v>
      </c>
      <c r="AJ50" s="187">
        <v>17.321999999999999</v>
      </c>
      <c r="AK50" s="176">
        <v>12.54</v>
      </c>
      <c r="AL50" s="176">
        <v>216</v>
      </c>
      <c r="AM50" s="176"/>
      <c r="AN50" s="181">
        <f t="shared" si="6"/>
        <v>3.31</v>
      </c>
      <c r="AO50" s="181">
        <f t="shared" si="7"/>
        <v>0</v>
      </c>
      <c r="AP50" s="176"/>
      <c r="AQ50" s="176"/>
      <c r="AR50" s="176"/>
      <c r="AS50" s="176"/>
      <c r="AT50" s="176">
        <v>3.31</v>
      </c>
      <c r="AU50" s="176"/>
      <c r="AV50" s="176"/>
      <c r="AW50" s="183"/>
      <c r="AX50" s="176"/>
      <c r="AY50" s="176"/>
      <c r="AZ50" s="176"/>
      <c r="BA50" s="176"/>
      <c r="BB50" s="176">
        <v>0</v>
      </c>
      <c r="BC50" s="176"/>
      <c r="BD50" s="176">
        <v>2010</v>
      </c>
      <c r="BE50" s="176"/>
      <c r="BF50" s="181">
        <f t="shared" si="8"/>
        <v>2442.982</v>
      </c>
    </row>
    <row r="51" spans="1:58" ht="14.25" customHeight="1">
      <c r="A51" s="176">
        <v>45</v>
      </c>
      <c r="B51" s="176" t="s">
        <v>123</v>
      </c>
      <c r="C51" s="177" t="s">
        <v>168</v>
      </c>
      <c r="D51" s="178">
        <v>200</v>
      </c>
      <c r="E51" s="178"/>
      <c r="F51" s="178"/>
      <c r="G51" s="178">
        <v>121</v>
      </c>
      <c r="H51" s="178">
        <f t="shared" si="0"/>
        <v>321</v>
      </c>
      <c r="I51" s="181">
        <f t="shared" si="1"/>
        <v>2514.8719999999998</v>
      </c>
      <c r="J51" s="181">
        <f t="shared" si="2"/>
        <v>1829.3999999999996</v>
      </c>
      <c r="K51" s="176">
        <v>751.05</v>
      </c>
      <c r="L51" s="181">
        <f t="shared" si="3"/>
        <v>84.14</v>
      </c>
      <c r="M51" s="176"/>
      <c r="N51" s="176">
        <v>84.14</v>
      </c>
      <c r="O51" s="176"/>
      <c r="P51" s="176"/>
      <c r="Q51" s="176"/>
      <c r="R51" s="181">
        <f t="shared" si="4"/>
        <v>18.16</v>
      </c>
      <c r="S51" s="176">
        <v>18.16</v>
      </c>
      <c r="T51" s="176"/>
      <c r="U51" s="176"/>
      <c r="V51" s="176"/>
      <c r="W51" s="176"/>
      <c r="X51" s="176">
        <v>498</v>
      </c>
      <c r="Y51" s="183">
        <v>199.85</v>
      </c>
      <c r="Z51" s="176"/>
      <c r="AA51" s="176">
        <v>107.08</v>
      </c>
      <c r="AB51" s="176"/>
      <c r="AC51" s="176">
        <v>21.23</v>
      </c>
      <c r="AD51" s="176">
        <v>149.88999999999999</v>
      </c>
      <c r="AE51" s="176"/>
      <c r="AF51" s="176"/>
      <c r="AG51" s="181">
        <v>1E-4</v>
      </c>
      <c r="AH51" s="186" t="s">
        <v>168</v>
      </c>
      <c r="AI51" s="181">
        <f t="shared" si="5"/>
        <v>642.71199999999999</v>
      </c>
      <c r="AJ51" s="187">
        <v>152.71199999999999</v>
      </c>
      <c r="AK51" s="176">
        <v>0</v>
      </c>
      <c r="AL51" s="176">
        <v>470</v>
      </c>
      <c r="AM51" s="176">
        <v>20</v>
      </c>
      <c r="AN51" s="181">
        <f t="shared" si="6"/>
        <v>42.76</v>
      </c>
      <c r="AO51" s="181">
        <f t="shared" si="7"/>
        <v>0</v>
      </c>
      <c r="AP51" s="176"/>
      <c r="AQ51" s="176"/>
      <c r="AR51" s="176"/>
      <c r="AS51" s="176"/>
      <c r="AT51" s="176">
        <v>42.76</v>
      </c>
      <c r="AU51" s="176"/>
      <c r="AV51" s="176"/>
      <c r="AW51" s="183"/>
      <c r="AX51" s="176"/>
      <c r="AY51" s="176"/>
      <c r="AZ51" s="176"/>
      <c r="BA51" s="176"/>
      <c r="BB51" s="176">
        <v>0</v>
      </c>
      <c r="BC51" s="176"/>
      <c r="BD51" s="176">
        <v>5299.5</v>
      </c>
      <c r="BE51" s="176"/>
      <c r="BF51" s="181">
        <f t="shared" si="8"/>
        <v>7814.3719999999994</v>
      </c>
    </row>
    <row r="52" spans="1:58" ht="14.25" customHeight="1">
      <c r="A52" s="176">
        <v>46</v>
      </c>
      <c r="B52" s="176" t="s">
        <v>123</v>
      </c>
      <c r="C52" s="177" t="s">
        <v>169</v>
      </c>
      <c r="D52" s="178">
        <v>17</v>
      </c>
      <c r="E52" s="178"/>
      <c r="F52" s="178"/>
      <c r="G52" s="178"/>
      <c r="H52" s="178">
        <f t="shared" si="0"/>
        <v>17</v>
      </c>
      <c r="I52" s="181">
        <f t="shared" si="1"/>
        <v>203.67</v>
      </c>
      <c r="J52" s="181">
        <f t="shared" si="2"/>
        <v>159.42999999999998</v>
      </c>
      <c r="K52" s="176">
        <v>60.46</v>
      </c>
      <c r="L52" s="181">
        <f t="shared" si="3"/>
        <v>13.9</v>
      </c>
      <c r="M52" s="176"/>
      <c r="N52" s="176">
        <v>13.9</v>
      </c>
      <c r="O52" s="176"/>
      <c r="P52" s="176"/>
      <c r="Q52" s="176"/>
      <c r="R52" s="181">
        <f t="shared" si="4"/>
        <v>3.47</v>
      </c>
      <c r="S52" s="176">
        <v>3.47</v>
      </c>
      <c r="T52" s="176"/>
      <c r="U52" s="176"/>
      <c r="V52" s="176"/>
      <c r="W52" s="176"/>
      <c r="X52" s="176">
        <v>42.33</v>
      </c>
      <c r="Y52" s="183">
        <v>16.45</v>
      </c>
      <c r="Z52" s="176"/>
      <c r="AA52" s="176">
        <v>8.73</v>
      </c>
      <c r="AB52" s="176"/>
      <c r="AC52" s="176">
        <v>1.75</v>
      </c>
      <c r="AD52" s="176">
        <v>12.34</v>
      </c>
      <c r="AE52" s="176"/>
      <c r="AF52" s="176"/>
      <c r="AG52" s="181">
        <v>1E-4</v>
      </c>
      <c r="AH52" s="186" t="s">
        <v>169</v>
      </c>
      <c r="AI52" s="181">
        <f t="shared" si="5"/>
        <v>44.24</v>
      </c>
      <c r="AJ52" s="187">
        <v>12.24</v>
      </c>
      <c r="AK52" s="176">
        <v>0</v>
      </c>
      <c r="AL52" s="176">
        <v>32</v>
      </c>
      <c r="AM52" s="176"/>
      <c r="AN52" s="181">
        <f t="shared" si="6"/>
        <v>0</v>
      </c>
      <c r="AO52" s="181">
        <f t="shared" si="7"/>
        <v>0</v>
      </c>
      <c r="AP52" s="176"/>
      <c r="AQ52" s="176"/>
      <c r="AR52" s="176"/>
      <c r="AS52" s="176"/>
      <c r="AT52" s="176"/>
      <c r="AU52" s="176"/>
      <c r="AV52" s="176"/>
      <c r="AW52" s="183"/>
      <c r="AX52" s="176"/>
      <c r="AY52" s="176"/>
      <c r="AZ52" s="176"/>
      <c r="BA52" s="176"/>
      <c r="BB52" s="176">
        <v>0</v>
      </c>
      <c r="BC52" s="176"/>
      <c r="BD52" s="176"/>
      <c r="BE52" s="176"/>
      <c r="BF52" s="181">
        <f t="shared" si="8"/>
        <v>203.67</v>
      </c>
    </row>
    <row r="53" spans="1:58" ht="14.25" customHeight="1">
      <c r="A53" s="176">
        <v>47</v>
      </c>
      <c r="B53" s="176" t="s">
        <v>123</v>
      </c>
      <c r="C53" s="177" t="s">
        <v>170</v>
      </c>
      <c r="D53" s="178">
        <v>8</v>
      </c>
      <c r="E53" s="178"/>
      <c r="F53" s="178"/>
      <c r="G53" s="178">
        <v>4</v>
      </c>
      <c r="H53" s="178">
        <f t="shared" si="0"/>
        <v>12</v>
      </c>
      <c r="I53" s="181">
        <f t="shared" si="1"/>
        <v>105.268</v>
      </c>
      <c r="J53" s="181">
        <f t="shared" si="2"/>
        <v>71.39</v>
      </c>
      <c r="K53" s="176">
        <v>31.71</v>
      </c>
      <c r="L53" s="181">
        <f t="shared" si="3"/>
        <v>0</v>
      </c>
      <c r="M53" s="176"/>
      <c r="N53" s="176"/>
      <c r="O53" s="176"/>
      <c r="P53" s="176"/>
      <c r="Q53" s="176"/>
      <c r="R53" s="181">
        <f t="shared" si="4"/>
        <v>0</v>
      </c>
      <c r="S53" s="176"/>
      <c r="T53" s="176"/>
      <c r="U53" s="176"/>
      <c r="V53" s="176"/>
      <c r="W53" s="176"/>
      <c r="X53" s="176">
        <v>19.920000000000002</v>
      </c>
      <c r="Y53" s="183">
        <v>8.26</v>
      </c>
      <c r="Z53" s="176"/>
      <c r="AA53" s="176">
        <v>4.42</v>
      </c>
      <c r="AB53" s="176"/>
      <c r="AC53" s="176">
        <v>0.88</v>
      </c>
      <c r="AD53" s="176">
        <v>6.2</v>
      </c>
      <c r="AE53" s="176"/>
      <c r="AF53" s="176"/>
      <c r="AG53" s="181">
        <v>1E-4</v>
      </c>
      <c r="AH53" s="186" t="s">
        <v>170</v>
      </c>
      <c r="AI53" s="181">
        <f t="shared" si="5"/>
        <v>33.048000000000002</v>
      </c>
      <c r="AJ53" s="187">
        <v>6.048</v>
      </c>
      <c r="AK53" s="176">
        <v>0</v>
      </c>
      <c r="AL53" s="176">
        <v>27</v>
      </c>
      <c r="AM53" s="176"/>
      <c r="AN53" s="181">
        <f t="shared" si="6"/>
        <v>0.83</v>
      </c>
      <c r="AO53" s="181">
        <f t="shared" si="7"/>
        <v>0</v>
      </c>
      <c r="AP53" s="176"/>
      <c r="AQ53" s="176"/>
      <c r="AR53" s="176"/>
      <c r="AS53" s="176"/>
      <c r="AT53" s="176">
        <v>0.83</v>
      </c>
      <c r="AU53" s="176"/>
      <c r="AV53" s="176"/>
      <c r="AW53" s="183"/>
      <c r="AX53" s="176"/>
      <c r="AY53" s="176"/>
      <c r="AZ53" s="176"/>
      <c r="BA53" s="176"/>
      <c r="BB53" s="176"/>
      <c r="BC53" s="176"/>
      <c r="BD53" s="176"/>
      <c r="BE53" s="176"/>
      <c r="BF53" s="181">
        <f t="shared" si="8"/>
        <v>105.268</v>
      </c>
    </row>
    <row r="54" spans="1:58" ht="14.25" customHeight="1">
      <c r="A54" s="176">
        <v>48</v>
      </c>
      <c r="B54" s="176" t="s">
        <v>123</v>
      </c>
      <c r="C54" s="177" t="s">
        <v>171</v>
      </c>
      <c r="D54" s="178">
        <v>32</v>
      </c>
      <c r="E54" s="178"/>
      <c r="F54" s="178"/>
      <c r="G54" s="178">
        <v>18</v>
      </c>
      <c r="H54" s="178">
        <f t="shared" si="0"/>
        <v>50</v>
      </c>
      <c r="I54" s="181">
        <f t="shared" si="1"/>
        <v>420.84600000000006</v>
      </c>
      <c r="J54" s="181">
        <f t="shared" si="2"/>
        <v>261.09000000000003</v>
      </c>
      <c r="K54" s="176">
        <v>109.15</v>
      </c>
      <c r="L54" s="181">
        <f t="shared" si="3"/>
        <v>0</v>
      </c>
      <c r="M54" s="176"/>
      <c r="N54" s="176"/>
      <c r="O54" s="176"/>
      <c r="P54" s="176"/>
      <c r="Q54" s="176"/>
      <c r="R54" s="181">
        <f t="shared" si="4"/>
        <v>0</v>
      </c>
      <c r="S54" s="176"/>
      <c r="T54" s="176"/>
      <c r="U54" s="176"/>
      <c r="V54" s="176"/>
      <c r="W54" s="176"/>
      <c r="X54" s="176">
        <v>79.680000000000007</v>
      </c>
      <c r="Y54" s="183">
        <v>30.21</v>
      </c>
      <c r="Z54" s="176"/>
      <c r="AA54" s="176">
        <v>16.18</v>
      </c>
      <c r="AB54" s="176"/>
      <c r="AC54" s="176">
        <v>3.21</v>
      </c>
      <c r="AD54" s="176">
        <v>22.66</v>
      </c>
      <c r="AE54" s="176"/>
      <c r="AF54" s="176"/>
      <c r="AG54" s="181">
        <v>1E-4</v>
      </c>
      <c r="AH54" s="186" t="s">
        <v>171</v>
      </c>
      <c r="AI54" s="181">
        <f t="shared" si="5"/>
        <v>155.33600000000001</v>
      </c>
      <c r="AJ54" s="187">
        <v>24.335999999999999</v>
      </c>
      <c r="AK54" s="176">
        <v>0</v>
      </c>
      <c r="AL54" s="176">
        <v>131</v>
      </c>
      <c r="AM54" s="176"/>
      <c r="AN54" s="181">
        <f t="shared" si="6"/>
        <v>4.42</v>
      </c>
      <c r="AO54" s="181">
        <f t="shared" si="7"/>
        <v>0</v>
      </c>
      <c r="AP54" s="176"/>
      <c r="AQ54" s="176"/>
      <c r="AR54" s="176"/>
      <c r="AS54" s="176"/>
      <c r="AT54" s="176">
        <v>4.42</v>
      </c>
      <c r="AU54" s="176"/>
      <c r="AV54" s="176"/>
      <c r="AW54" s="183"/>
      <c r="AX54" s="176"/>
      <c r="AY54" s="176"/>
      <c r="AZ54" s="176"/>
      <c r="BA54" s="176"/>
      <c r="BB54" s="176">
        <v>30.35</v>
      </c>
      <c r="BC54" s="176"/>
      <c r="BD54" s="176"/>
      <c r="BE54" s="176"/>
      <c r="BF54" s="181">
        <f t="shared" si="8"/>
        <v>451.19600000000008</v>
      </c>
    </row>
    <row r="55" spans="1:58" ht="14.25" customHeight="1">
      <c r="A55" s="176">
        <v>49</v>
      </c>
      <c r="B55" s="176" t="s">
        <v>123</v>
      </c>
      <c r="C55" s="177" t="s">
        <v>172</v>
      </c>
      <c r="D55" s="178">
        <v>9</v>
      </c>
      <c r="E55" s="178"/>
      <c r="F55" s="178"/>
      <c r="G55" s="178"/>
      <c r="H55" s="178">
        <f t="shared" si="0"/>
        <v>9</v>
      </c>
      <c r="I55" s="181">
        <f t="shared" si="1"/>
        <v>131.51999999999998</v>
      </c>
      <c r="J55" s="181">
        <f t="shared" si="2"/>
        <v>71.879999999999981</v>
      </c>
      <c r="K55" s="176">
        <v>29.61</v>
      </c>
      <c r="L55" s="181">
        <f t="shared" si="3"/>
        <v>0</v>
      </c>
      <c r="M55" s="176"/>
      <c r="N55" s="176"/>
      <c r="O55" s="176"/>
      <c r="P55" s="176"/>
      <c r="Q55" s="176"/>
      <c r="R55" s="181">
        <f t="shared" si="4"/>
        <v>0</v>
      </c>
      <c r="S55" s="176"/>
      <c r="T55" s="176"/>
      <c r="U55" s="176"/>
      <c r="V55" s="176"/>
      <c r="W55" s="176"/>
      <c r="X55" s="176">
        <v>22.41</v>
      </c>
      <c r="Y55" s="183">
        <v>8.32</v>
      </c>
      <c r="Z55" s="176"/>
      <c r="AA55" s="176">
        <v>4.42</v>
      </c>
      <c r="AB55" s="176"/>
      <c r="AC55" s="176">
        <v>0.88</v>
      </c>
      <c r="AD55" s="176">
        <v>6.24</v>
      </c>
      <c r="AE55" s="176"/>
      <c r="AF55" s="176"/>
      <c r="AG55" s="181">
        <v>1E-4</v>
      </c>
      <c r="AH55" s="186" t="s">
        <v>172</v>
      </c>
      <c r="AI55" s="181">
        <f t="shared" si="5"/>
        <v>52.08</v>
      </c>
      <c r="AJ55" s="187">
        <v>6.48</v>
      </c>
      <c r="AK55" s="176">
        <v>0</v>
      </c>
      <c r="AL55" s="176">
        <v>45.6</v>
      </c>
      <c r="AM55" s="176"/>
      <c r="AN55" s="181">
        <f t="shared" si="6"/>
        <v>7.56</v>
      </c>
      <c r="AO55" s="181">
        <f t="shared" si="7"/>
        <v>0</v>
      </c>
      <c r="AP55" s="176"/>
      <c r="AQ55" s="176"/>
      <c r="AR55" s="176"/>
      <c r="AS55" s="176"/>
      <c r="AT55" s="176"/>
      <c r="AU55" s="176"/>
      <c r="AV55" s="176"/>
      <c r="AW55" s="183"/>
      <c r="AX55" s="176"/>
      <c r="AY55" s="176"/>
      <c r="AZ55" s="176"/>
      <c r="BA55" s="176">
        <v>7.56</v>
      </c>
      <c r="BB55" s="176">
        <v>22.5</v>
      </c>
      <c r="BC55" s="176"/>
      <c r="BD55" s="176"/>
      <c r="BE55" s="176"/>
      <c r="BF55" s="181">
        <f t="shared" si="8"/>
        <v>154.01999999999998</v>
      </c>
    </row>
    <row r="56" spans="1:58" ht="14.25" customHeight="1">
      <c r="A56" s="176">
        <v>50</v>
      </c>
      <c r="B56" s="176" t="s">
        <v>123</v>
      </c>
      <c r="C56" s="177" t="s">
        <v>173</v>
      </c>
      <c r="D56" s="178">
        <v>70</v>
      </c>
      <c r="E56" s="178"/>
      <c r="F56" s="178"/>
      <c r="G56" s="178"/>
      <c r="H56" s="178">
        <f t="shared" si="0"/>
        <v>70</v>
      </c>
      <c r="I56" s="181">
        <f t="shared" si="1"/>
        <v>1076.27</v>
      </c>
      <c r="J56" s="181">
        <f t="shared" si="2"/>
        <v>586.87</v>
      </c>
      <c r="K56" s="176">
        <v>238.98</v>
      </c>
      <c r="L56" s="181">
        <f t="shared" si="3"/>
        <v>11.04</v>
      </c>
      <c r="M56" s="176"/>
      <c r="N56" s="176">
        <v>11.04</v>
      </c>
      <c r="O56" s="176"/>
      <c r="P56" s="176"/>
      <c r="Q56" s="176"/>
      <c r="R56" s="181">
        <f t="shared" si="4"/>
        <v>4.6900000000000004</v>
      </c>
      <c r="S56" s="176">
        <v>4.6900000000000004</v>
      </c>
      <c r="T56" s="176"/>
      <c r="U56" s="176"/>
      <c r="V56" s="176"/>
      <c r="W56" s="176"/>
      <c r="X56" s="176">
        <v>174.3</v>
      </c>
      <c r="Y56" s="183">
        <v>66.12</v>
      </c>
      <c r="Z56" s="176"/>
      <c r="AA56" s="176">
        <v>35.130000000000003</v>
      </c>
      <c r="AB56" s="176"/>
      <c r="AC56" s="176">
        <v>7.02</v>
      </c>
      <c r="AD56" s="176">
        <v>49.59</v>
      </c>
      <c r="AE56" s="176"/>
      <c r="AF56" s="176"/>
      <c r="AG56" s="181">
        <v>1E-4</v>
      </c>
      <c r="AH56" s="186" t="s">
        <v>173</v>
      </c>
      <c r="AI56" s="181">
        <f t="shared" si="5"/>
        <v>489.4</v>
      </c>
      <c r="AJ56" s="187">
        <v>50.4</v>
      </c>
      <c r="AK56" s="176">
        <v>0</v>
      </c>
      <c r="AL56" s="176">
        <v>340</v>
      </c>
      <c r="AM56" s="176">
        <v>99</v>
      </c>
      <c r="AN56" s="181">
        <f t="shared" si="6"/>
        <v>0</v>
      </c>
      <c r="AO56" s="181">
        <f t="shared" si="7"/>
        <v>0</v>
      </c>
      <c r="AP56" s="176"/>
      <c r="AQ56" s="176"/>
      <c r="AR56" s="176"/>
      <c r="AS56" s="176"/>
      <c r="AT56" s="176"/>
      <c r="AU56" s="176"/>
      <c r="AV56" s="176"/>
      <c r="AW56" s="183"/>
      <c r="AX56" s="176"/>
      <c r="AY56" s="176"/>
      <c r="AZ56" s="176"/>
      <c r="BA56" s="176"/>
      <c r="BB56" s="176">
        <v>0</v>
      </c>
      <c r="BC56" s="176"/>
      <c r="BD56" s="176"/>
      <c r="BE56" s="176"/>
      <c r="BF56" s="181">
        <f t="shared" si="8"/>
        <v>1076.27</v>
      </c>
    </row>
    <row r="57" spans="1:58" ht="14.25" customHeight="1">
      <c r="A57" s="176">
        <v>51</v>
      </c>
      <c r="B57" s="176" t="s">
        <v>123</v>
      </c>
      <c r="C57" s="177" t="s">
        <v>174</v>
      </c>
      <c r="D57" s="178">
        <v>151</v>
      </c>
      <c r="E57" s="178"/>
      <c r="F57" s="178"/>
      <c r="G57" s="178">
        <v>36</v>
      </c>
      <c r="H57" s="178">
        <f t="shared" si="0"/>
        <v>187</v>
      </c>
      <c r="I57" s="181">
        <f t="shared" si="1"/>
        <v>4703.7919999999995</v>
      </c>
      <c r="J57" s="181">
        <f t="shared" si="2"/>
        <v>1327.6799999999998</v>
      </c>
      <c r="K57" s="176">
        <v>535.41999999999996</v>
      </c>
      <c r="L57" s="181">
        <f t="shared" si="3"/>
        <v>179.39</v>
      </c>
      <c r="M57" s="176">
        <v>128.25</v>
      </c>
      <c r="N57" s="176">
        <v>51.14</v>
      </c>
      <c r="O57" s="176"/>
      <c r="P57" s="176"/>
      <c r="Q57" s="176"/>
      <c r="R57" s="181">
        <f t="shared" si="4"/>
        <v>32.68</v>
      </c>
      <c r="S57" s="176">
        <v>32.68</v>
      </c>
      <c r="T57" s="176"/>
      <c r="U57" s="176"/>
      <c r="V57" s="176"/>
      <c r="W57" s="176"/>
      <c r="X57" s="176">
        <v>234.06</v>
      </c>
      <c r="Y57" s="183">
        <v>146.76</v>
      </c>
      <c r="Z57" s="176"/>
      <c r="AA57" s="176">
        <v>76.58</v>
      </c>
      <c r="AB57" s="176"/>
      <c r="AC57" s="176">
        <v>12.72</v>
      </c>
      <c r="AD57" s="176">
        <v>110.07</v>
      </c>
      <c r="AE57" s="176"/>
      <c r="AF57" s="176"/>
      <c r="AG57" s="181">
        <v>1E-4</v>
      </c>
      <c r="AH57" s="186" t="s">
        <v>174</v>
      </c>
      <c r="AI57" s="181">
        <f t="shared" si="5"/>
        <v>3371.5819999999999</v>
      </c>
      <c r="AJ57" s="187">
        <v>133.96199999999999</v>
      </c>
      <c r="AK57" s="176">
        <v>37.619999999999997</v>
      </c>
      <c r="AL57" s="176">
        <v>1350</v>
      </c>
      <c r="AM57" s="176">
        <v>1850</v>
      </c>
      <c r="AN57" s="181">
        <f t="shared" si="6"/>
        <v>4.53</v>
      </c>
      <c r="AO57" s="181">
        <f t="shared" si="7"/>
        <v>0</v>
      </c>
      <c r="AP57" s="176"/>
      <c r="AQ57" s="176"/>
      <c r="AR57" s="176"/>
      <c r="AS57" s="176"/>
      <c r="AT57" s="176">
        <v>4.53</v>
      </c>
      <c r="AU57" s="176"/>
      <c r="AV57" s="176"/>
      <c r="AW57" s="183"/>
      <c r="AX57" s="176"/>
      <c r="AY57" s="176"/>
      <c r="AZ57" s="176"/>
      <c r="BA57" s="176"/>
      <c r="BB57" s="176">
        <v>2043</v>
      </c>
      <c r="BC57" s="176"/>
      <c r="BD57" s="176"/>
      <c r="BE57" s="176"/>
      <c r="BF57" s="181">
        <f t="shared" si="8"/>
        <v>6746.7919999999995</v>
      </c>
    </row>
    <row r="58" spans="1:58" ht="14.25" customHeight="1">
      <c r="A58" s="176">
        <v>52</v>
      </c>
      <c r="B58" s="176" t="s">
        <v>123</v>
      </c>
      <c r="C58" s="177" t="s">
        <v>175</v>
      </c>
      <c r="D58" s="178">
        <v>31</v>
      </c>
      <c r="E58" s="178"/>
      <c r="F58" s="178"/>
      <c r="G58" s="178">
        <v>8</v>
      </c>
      <c r="H58" s="178">
        <f t="shared" si="0"/>
        <v>39</v>
      </c>
      <c r="I58" s="181">
        <f t="shared" si="1"/>
        <v>402.83600000000001</v>
      </c>
      <c r="J58" s="181">
        <f t="shared" si="2"/>
        <v>246.11</v>
      </c>
      <c r="K58" s="176">
        <v>100.85</v>
      </c>
      <c r="L58" s="181">
        <f t="shared" si="3"/>
        <v>0</v>
      </c>
      <c r="M58" s="176"/>
      <c r="N58" s="176"/>
      <c r="O58" s="176"/>
      <c r="P58" s="176"/>
      <c r="Q58" s="176"/>
      <c r="R58" s="181">
        <f t="shared" si="4"/>
        <v>0</v>
      </c>
      <c r="S58" s="176"/>
      <c r="T58" s="176"/>
      <c r="U58" s="176"/>
      <c r="V58" s="176"/>
      <c r="W58" s="176"/>
      <c r="X58" s="176">
        <v>77.19</v>
      </c>
      <c r="Y58" s="183">
        <v>28.49</v>
      </c>
      <c r="Z58" s="176"/>
      <c r="AA58" s="176">
        <v>15.19</v>
      </c>
      <c r="AB58" s="176"/>
      <c r="AC58" s="176">
        <v>3.03</v>
      </c>
      <c r="AD58" s="176">
        <v>21.36</v>
      </c>
      <c r="AE58" s="176"/>
      <c r="AF58" s="176"/>
      <c r="AG58" s="181">
        <v>1E-4</v>
      </c>
      <c r="AH58" s="186" t="s">
        <v>175</v>
      </c>
      <c r="AI58" s="181">
        <f t="shared" si="5"/>
        <v>155.89600000000002</v>
      </c>
      <c r="AJ58" s="187">
        <v>22.896000000000001</v>
      </c>
      <c r="AK58" s="176">
        <v>0</v>
      </c>
      <c r="AL58" s="176">
        <v>133</v>
      </c>
      <c r="AM58" s="176"/>
      <c r="AN58" s="181">
        <f t="shared" si="6"/>
        <v>0.83</v>
      </c>
      <c r="AO58" s="181">
        <f t="shared" si="7"/>
        <v>0</v>
      </c>
      <c r="AP58" s="176"/>
      <c r="AQ58" s="176"/>
      <c r="AR58" s="176"/>
      <c r="AS58" s="176"/>
      <c r="AT58" s="176">
        <v>0.83</v>
      </c>
      <c r="AU58" s="176"/>
      <c r="AV58" s="176"/>
      <c r="AW58" s="183"/>
      <c r="AX58" s="176"/>
      <c r="AY58" s="176"/>
      <c r="AZ58" s="176"/>
      <c r="BA58" s="176"/>
      <c r="BB58" s="176">
        <v>0</v>
      </c>
      <c r="BC58" s="176"/>
      <c r="BD58" s="176"/>
      <c r="BE58" s="176"/>
      <c r="BF58" s="181">
        <f t="shared" si="8"/>
        <v>402.83600000000001</v>
      </c>
    </row>
    <row r="59" spans="1:58" ht="14.25" customHeight="1">
      <c r="A59" s="176">
        <v>53</v>
      </c>
      <c r="B59" s="176" t="s">
        <v>123</v>
      </c>
      <c r="C59" s="177" t="s">
        <v>176</v>
      </c>
      <c r="D59" s="178">
        <v>4</v>
      </c>
      <c r="E59" s="178"/>
      <c r="F59" s="178"/>
      <c r="G59" s="178"/>
      <c r="H59" s="178">
        <f t="shared" si="0"/>
        <v>4</v>
      </c>
      <c r="I59" s="181">
        <f t="shared" si="1"/>
        <v>134.62</v>
      </c>
      <c r="J59" s="181">
        <f t="shared" si="2"/>
        <v>31.740000000000002</v>
      </c>
      <c r="K59" s="176">
        <v>13.01</v>
      </c>
      <c r="L59" s="181">
        <f t="shared" si="3"/>
        <v>0</v>
      </c>
      <c r="M59" s="176"/>
      <c r="N59" s="176"/>
      <c r="O59" s="176"/>
      <c r="P59" s="176"/>
      <c r="Q59" s="176"/>
      <c r="R59" s="181">
        <f t="shared" si="4"/>
        <v>0</v>
      </c>
      <c r="S59" s="176"/>
      <c r="T59" s="176"/>
      <c r="U59" s="176"/>
      <c r="V59" s="176"/>
      <c r="W59" s="176"/>
      <c r="X59" s="176">
        <v>9.9600000000000009</v>
      </c>
      <c r="Y59" s="183">
        <v>3.67</v>
      </c>
      <c r="Z59" s="176"/>
      <c r="AA59" s="176">
        <v>1.95</v>
      </c>
      <c r="AB59" s="176"/>
      <c r="AC59" s="176">
        <v>0.39</v>
      </c>
      <c r="AD59" s="176">
        <v>2.76</v>
      </c>
      <c r="AE59" s="176"/>
      <c r="AF59" s="176"/>
      <c r="AG59" s="181">
        <v>1E-4</v>
      </c>
      <c r="AH59" s="186" t="s">
        <v>176</v>
      </c>
      <c r="AI59" s="181">
        <f t="shared" si="5"/>
        <v>102.88</v>
      </c>
      <c r="AJ59" s="187">
        <v>2.88</v>
      </c>
      <c r="AK59" s="176">
        <v>0</v>
      </c>
      <c r="AL59" s="176"/>
      <c r="AM59" s="176">
        <v>100</v>
      </c>
      <c r="AN59" s="181">
        <f t="shared" si="6"/>
        <v>0</v>
      </c>
      <c r="AO59" s="181">
        <f t="shared" si="7"/>
        <v>0</v>
      </c>
      <c r="AP59" s="176"/>
      <c r="AQ59" s="176"/>
      <c r="AR59" s="176"/>
      <c r="AS59" s="176"/>
      <c r="AT59" s="176"/>
      <c r="AU59" s="176"/>
      <c r="AV59" s="176"/>
      <c r="AW59" s="183"/>
      <c r="AX59" s="176"/>
      <c r="AY59" s="176"/>
      <c r="AZ59" s="176"/>
      <c r="BA59" s="176"/>
      <c r="BB59" s="176">
        <v>0</v>
      </c>
      <c r="BC59" s="176">
        <v>847.5</v>
      </c>
      <c r="BD59" s="176">
        <v>357</v>
      </c>
      <c r="BE59" s="176"/>
      <c r="BF59" s="181">
        <f t="shared" si="8"/>
        <v>1339.12</v>
      </c>
    </row>
    <row r="60" spans="1:58" ht="14.25" customHeight="1">
      <c r="A60" s="176">
        <v>54</v>
      </c>
      <c r="B60" s="176" t="s">
        <v>123</v>
      </c>
      <c r="C60" s="177" t="s">
        <v>177</v>
      </c>
      <c r="D60" s="178">
        <v>31</v>
      </c>
      <c r="E60" s="178"/>
      <c r="F60" s="178"/>
      <c r="G60" s="178"/>
      <c r="H60" s="178">
        <f t="shared" si="0"/>
        <v>31</v>
      </c>
      <c r="I60" s="181">
        <f t="shared" si="1"/>
        <v>619.76</v>
      </c>
      <c r="J60" s="181">
        <f t="shared" si="2"/>
        <v>254.44000000000003</v>
      </c>
      <c r="K60" s="176">
        <v>106.92</v>
      </c>
      <c r="L60" s="181">
        <f t="shared" si="3"/>
        <v>0</v>
      </c>
      <c r="M60" s="176"/>
      <c r="N60" s="176"/>
      <c r="O60" s="176"/>
      <c r="P60" s="176"/>
      <c r="Q60" s="176"/>
      <c r="R60" s="181">
        <f t="shared" si="4"/>
        <v>0</v>
      </c>
      <c r="S60" s="176"/>
      <c r="T60" s="176"/>
      <c r="U60" s="176"/>
      <c r="V60" s="176"/>
      <c r="W60" s="176"/>
      <c r="X60" s="176">
        <v>77.19</v>
      </c>
      <c r="Y60" s="183">
        <v>29.46</v>
      </c>
      <c r="Z60" s="176"/>
      <c r="AA60" s="176">
        <v>15.65</v>
      </c>
      <c r="AB60" s="176"/>
      <c r="AC60" s="176">
        <v>3.13</v>
      </c>
      <c r="AD60" s="176">
        <v>22.09</v>
      </c>
      <c r="AE60" s="176"/>
      <c r="AF60" s="176"/>
      <c r="AG60" s="181">
        <v>1E-4</v>
      </c>
      <c r="AH60" s="186" t="s">
        <v>177</v>
      </c>
      <c r="AI60" s="181">
        <f t="shared" si="5"/>
        <v>365.32</v>
      </c>
      <c r="AJ60" s="187">
        <v>22.32</v>
      </c>
      <c r="AK60" s="176">
        <v>0</v>
      </c>
      <c r="AL60" s="176">
        <v>233</v>
      </c>
      <c r="AM60" s="176">
        <v>110</v>
      </c>
      <c r="AN60" s="181">
        <f t="shared" si="6"/>
        <v>0</v>
      </c>
      <c r="AO60" s="181">
        <f t="shared" si="7"/>
        <v>0</v>
      </c>
      <c r="AP60" s="176"/>
      <c r="AQ60" s="176"/>
      <c r="AR60" s="176"/>
      <c r="AS60" s="176"/>
      <c r="AT60" s="176"/>
      <c r="AU60" s="176"/>
      <c r="AV60" s="176"/>
      <c r="AW60" s="183"/>
      <c r="AX60" s="176"/>
      <c r="AY60" s="176"/>
      <c r="AZ60" s="176"/>
      <c r="BA60" s="176"/>
      <c r="BB60" s="176">
        <v>0</v>
      </c>
      <c r="BC60" s="176"/>
      <c r="BD60" s="176"/>
      <c r="BE60" s="176"/>
      <c r="BF60" s="181">
        <f t="shared" si="8"/>
        <v>619.76</v>
      </c>
    </row>
    <row r="61" spans="1:58" ht="14.25" customHeight="1">
      <c r="A61" s="176">
        <v>55</v>
      </c>
      <c r="B61" s="176" t="s">
        <v>123</v>
      </c>
      <c r="C61" s="177" t="s">
        <v>178</v>
      </c>
      <c r="D61" s="178">
        <v>0</v>
      </c>
      <c r="E61" s="178"/>
      <c r="F61" s="178"/>
      <c r="G61" s="178"/>
      <c r="H61" s="178">
        <f t="shared" si="0"/>
        <v>0</v>
      </c>
      <c r="I61" s="181">
        <f t="shared" si="1"/>
        <v>328</v>
      </c>
      <c r="J61" s="181">
        <f t="shared" si="2"/>
        <v>0</v>
      </c>
      <c r="K61" s="176"/>
      <c r="L61" s="181">
        <f t="shared" si="3"/>
        <v>0</v>
      </c>
      <c r="M61" s="176"/>
      <c r="N61" s="176"/>
      <c r="O61" s="176"/>
      <c r="P61" s="176"/>
      <c r="Q61" s="176"/>
      <c r="R61" s="181">
        <f t="shared" si="4"/>
        <v>0</v>
      </c>
      <c r="S61" s="176"/>
      <c r="T61" s="176"/>
      <c r="U61" s="176"/>
      <c r="V61" s="176"/>
      <c r="W61" s="176"/>
      <c r="X61" s="176"/>
      <c r="Y61" s="183"/>
      <c r="Z61" s="176"/>
      <c r="AA61" s="176"/>
      <c r="AB61" s="176"/>
      <c r="AC61" s="176"/>
      <c r="AD61" s="176"/>
      <c r="AE61" s="176"/>
      <c r="AF61" s="176"/>
      <c r="AG61" s="181">
        <v>1E-4</v>
      </c>
      <c r="AH61" s="186" t="s">
        <v>178</v>
      </c>
      <c r="AI61" s="181">
        <f t="shared" si="5"/>
        <v>328</v>
      </c>
      <c r="AJ61" s="187">
        <v>0</v>
      </c>
      <c r="AK61" s="176">
        <v>0</v>
      </c>
      <c r="AL61" s="176">
        <v>58</v>
      </c>
      <c r="AM61" s="176">
        <v>270</v>
      </c>
      <c r="AN61" s="181">
        <f t="shared" si="6"/>
        <v>0</v>
      </c>
      <c r="AO61" s="181">
        <f t="shared" si="7"/>
        <v>0</v>
      </c>
      <c r="AP61" s="176"/>
      <c r="AQ61" s="176"/>
      <c r="AR61" s="176"/>
      <c r="AS61" s="176"/>
      <c r="AT61" s="176"/>
      <c r="AU61" s="176"/>
      <c r="AV61" s="176"/>
      <c r="AW61" s="183"/>
      <c r="AX61" s="176"/>
      <c r="AY61" s="176"/>
      <c r="AZ61" s="176"/>
      <c r="BA61" s="176"/>
      <c r="BB61" s="176">
        <v>0</v>
      </c>
      <c r="BC61" s="176"/>
      <c r="BD61" s="176"/>
      <c r="BE61" s="176"/>
      <c r="BF61" s="181">
        <f t="shared" si="8"/>
        <v>328</v>
      </c>
    </row>
    <row r="62" spans="1:58" ht="14.25" customHeight="1">
      <c r="A62" s="176">
        <v>56</v>
      </c>
      <c r="B62" s="176" t="s">
        <v>123</v>
      </c>
      <c r="C62" s="177" t="s">
        <v>179</v>
      </c>
      <c r="D62" s="178">
        <v>16</v>
      </c>
      <c r="E62" s="178"/>
      <c r="F62" s="178"/>
      <c r="G62" s="178">
        <v>4</v>
      </c>
      <c r="H62" s="178">
        <f t="shared" si="0"/>
        <v>20</v>
      </c>
      <c r="I62" s="181">
        <f t="shared" si="1"/>
        <v>164.13800000000001</v>
      </c>
      <c r="J62" s="181">
        <f t="shared" si="2"/>
        <v>122.33</v>
      </c>
      <c r="K62" s="176">
        <v>48.66</v>
      </c>
      <c r="L62" s="181">
        <f t="shared" si="3"/>
        <v>0</v>
      </c>
      <c r="M62" s="176"/>
      <c r="N62" s="176"/>
      <c r="O62" s="176"/>
      <c r="P62" s="176"/>
      <c r="Q62" s="176"/>
      <c r="R62" s="181">
        <f t="shared" si="4"/>
        <v>0</v>
      </c>
      <c r="S62" s="176"/>
      <c r="T62" s="176"/>
      <c r="U62" s="176"/>
      <c r="V62" s="176"/>
      <c r="W62" s="176"/>
      <c r="X62" s="176">
        <v>39.840000000000003</v>
      </c>
      <c r="Y62" s="183">
        <v>14.16</v>
      </c>
      <c r="Z62" s="176"/>
      <c r="AA62" s="176">
        <v>7.55</v>
      </c>
      <c r="AB62" s="176"/>
      <c r="AC62" s="176">
        <v>1.5</v>
      </c>
      <c r="AD62" s="176">
        <v>10.62</v>
      </c>
      <c r="AE62" s="176"/>
      <c r="AF62" s="176"/>
      <c r="AG62" s="181">
        <v>1E-4</v>
      </c>
      <c r="AH62" s="186" t="s">
        <v>179</v>
      </c>
      <c r="AI62" s="181">
        <f t="shared" si="5"/>
        <v>41.808</v>
      </c>
      <c r="AJ62" s="187">
        <v>11.808</v>
      </c>
      <c r="AK62" s="176">
        <v>0</v>
      </c>
      <c r="AL62" s="176">
        <v>30</v>
      </c>
      <c r="AM62" s="176"/>
      <c r="AN62" s="181">
        <f t="shared" si="6"/>
        <v>0</v>
      </c>
      <c r="AO62" s="181">
        <f t="shared" si="7"/>
        <v>0</v>
      </c>
      <c r="AP62" s="176"/>
      <c r="AQ62" s="176"/>
      <c r="AR62" s="176"/>
      <c r="AS62" s="176"/>
      <c r="AT62" s="176"/>
      <c r="AU62" s="176"/>
      <c r="AV62" s="176"/>
      <c r="AW62" s="183"/>
      <c r="AX62" s="176"/>
      <c r="AY62" s="176"/>
      <c r="AZ62" s="176"/>
      <c r="BA62" s="176"/>
      <c r="BB62" s="176">
        <v>0</v>
      </c>
      <c r="BC62" s="176"/>
      <c r="BD62" s="176"/>
      <c r="BE62" s="176"/>
      <c r="BF62" s="181">
        <f t="shared" si="8"/>
        <v>164.13800000000001</v>
      </c>
    </row>
    <row r="63" spans="1:58" ht="14.25" customHeight="1">
      <c r="A63" s="176">
        <v>57</v>
      </c>
      <c r="B63" s="176" t="s">
        <v>123</v>
      </c>
      <c r="C63" s="177" t="s">
        <v>180</v>
      </c>
      <c r="D63" s="178">
        <v>7</v>
      </c>
      <c r="E63" s="178"/>
      <c r="F63" s="178"/>
      <c r="G63" s="178">
        <v>1</v>
      </c>
      <c r="H63" s="178">
        <f t="shared" si="0"/>
        <v>8</v>
      </c>
      <c r="I63" s="181">
        <f t="shared" si="1"/>
        <v>62.881999999999998</v>
      </c>
      <c r="J63" s="181">
        <f t="shared" si="2"/>
        <v>57.769999999999996</v>
      </c>
      <c r="K63" s="176">
        <v>24.36</v>
      </c>
      <c r="L63" s="181">
        <f t="shared" si="3"/>
        <v>0</v>
      </c>
      <c r="M63" s="176"/>
      <c r="N63" s="176"/>
      <c r="O63" s="176"/>
      <c r="P63" s="176"/>
      <c r="Q63" s="176"/>
      <c r="R63" s="181">
        <f t="shared" si="4"/>
        <v>0</v>
      </c>
      <c r="S63" s="176"/>
      <c r="T63" s="176"/>
      <c r="U63" s="176"/>
      <c r="V63" s="176"/>
      <c r="W63" s="176"/>
      <c r="X63" s="176">
        <v>17.43</v>
      </c>
      <c r="Y63" s="183">
        <v>6.69</v>
      </c>
      <c r="Z63" s="176"/>
      <c r="AA63" s="176">
        <v>3.56</v>
      </c>
      <c r="AB63" s="176"/>
      <c r="AC63" s="176">
        <v>0.71</v>
      </c>
      <c r="AD63" s="176">
        <v>5.0199999999999996</v>
      </c>
      <c r="AE63" s="176"/>
      <c r="AF63" s="176"/>
      <c r="AG63" s="181">
        <v>1E-4</v>
      </c>
      <c r="AH63" s="186" t="s">
        <v>180</v>
      </c>
      <c r="AI63" s="181">
        <f t="shared" si="5"/>
        <v>5.1120000000000001</v>
      </c>
      <c r="AJ63" s="187">
        <v>5.1120000000000001</v>
      </c>
      <c r="AK63" s="176">
        <v>0</v>
      </c>
      <c r="AL63" s="176"/>
      <c r="AM63" s="176"/>
      <c r="AN63" s="181">
        <f t="shared" si="6"/>
        <v>0</v>
      </c>
      <c r="AO63" s="181">
        <f t="shared" si="7"/>
        <v>0</v>
      </c>
      <c r="AP63" s="176"/>
      <c r="AQ63" s="176"/>
      <c r="AR63" s="176"/>
      <c r="AS63" s="176"/>
      <c r="AT63" s="176"/>
      <c r="AU63" s="176"/>
      <c r="AV63" s="176"/>
      <c r="AW63" s="183"/>
      <c r="AX63" s="176"/>
      <c r="AY63" s="176"/>
      <c r="AZ63" s="176"/>
      <c r="BA63" s="176"/>
      <c r="BB63" s="176">
        <v>0</v>
      </c>
      <c r="BC63" s="176"/>
      <c r="BD63" s="176"/>
      <c r="BE63" s="176"/>
      <c r="BF63" s="181">
        <f t="shared" si="8"/>
        <v>62.881999999999998</v>
      </c>
    </row>
    <row r="64" spans="1:58" ht="14.25" customHeight="1">
      <c r="A64" s="176">
        <v>58</v>
      </c>
      <c r="B64" s="176" t="s">
        <v>123</v>
      </c>
      <c r="C64" s="177" t="s">
        <v>181</v>
      </c>
      <c r="D64" s="178">
        <v>17</v>
      </c>
      <c r="E64" s="178"/>
      <c r="F64" s="178">
        <v>1</v>
      </c>
      <c r="G64" s="178">
        <v>29</v>
      </c>
      <c r="H64" s="178">
        <f t="shared" si="0"/>
        <v>47</v>
      </c>
      <c r="I64" s="181">
        <f t="shared" si="1"/>
        <v>343.33000000000004</v>
      </c>
      <c r="J64" s="181">
        <f t="shared" si="2"/>
        <v>146.91</v>
      </c>
      <c r="K64" s="176">
        <v>63.5</v>
      </c>
      <c r="L64" s="181">
        <f t="shared" si="3"/>
        <v>38.25</v>
      </c>
      <c r="M64" s="176">
        <v>38.25</v>
      </c>
      <c r="N64" s="176"/>
      <c r="O64" s="176"/>
      <c r="P64" s="176"/>
      <c r="Q64" s="176"/>
      <c r="R64" s="181">
        <f t="shared" si="4"/>
        <v>5.29</v>
      </c>
      <c r="S64" s="176">
        <v>5.29</v>
      </c>
      <c r="T64" s="176"/>
      <c r="U64" s="176"/>
      <c r="V64" s="176"/>
      <c r="W64" s="176"/>
      <c r="X64" s="176"/>
      <c r="Y64" s="183">
        <v>17.13</v>
      </c>
      <c r="Z64" s="176"/>
      <c r="AA64" s="176">
        <v>8.8699999999999992</v>
      </c>
      <c r="AB64" s="176"/>
      <c r="AC64" s="176">
        <v>1.02</v>
      </c>
      <c r="AD64" s="176">
        <v>12.85</v>
      </c>
      <c r="AE64" s="176"/>
      <c r="AF64" s="176"/>
      <c r="AG64" s="181">
        <v>1E-4</v>
      </c>
      <c r="AH64" s="186" t="s">
        <v>181</v>
      </c>
      <c r="AI64" s="181">
        <f t="shared" si="5"/>
        <v>190.05</v>
      </c>
      <c r="AJ64" s="187">
        <v>15.83</v>
      </c>
      <c r="AK64" s="176">
        <v>11.22</v>
      </c>
      <c r="AL64" s="176">
        <v>163</v>
      </c>
      <c r="AM64" s="176"/>
      <c r="AN64" s="181">
        <f t="shared" si="6"/>
        <v>6.37</v>
      </c>
      <c r="AO64" s="181">
        <f t="shared" si="7"/>
        <v>3.13</v>
      </c>
      <c r="AP64" s="176"/>
      <c r="AQ64" s="176">
        <v>3.13</v>
      </c>
      <c r="AR64" s="176"/>
      <c r="AS64" s="176"/>
      <c r="AT64" s="176">
        <v>3.24</v>
      </c>
      <c r="AU64" s="176"/>
      <c r="AV64" s="176"/>
      <c r="AW64" s="183"/>
      <c r="AX64" s="176"/>
      <c r="AY64" s="176"/>
      <c r="AZ64" s="176"/>
      <c r="BA64" s="176"/>
      <c r="BB64" s="176">
        <v>0</v>
      </c>
      <c r="BC64" s="176"/>
      <c r="BD64" s="176"/>
      <c r="BE64" s="176"/>
      <c r="BF64" s="181">
        <f t="shared" si="8"/>
        <v>343.33000000000004</v>
      </c>
    </row>
    <row r="65" spans="1:58" ht="14.25" customHeight="1">
      <c r="A65" s="176">
        <v>59</v>
      </c>
      <c r="B65" s="176" t="s">
        <v>123</v>
      </c>
      <c r="C65" s="190" t="s">
        <v>182</v>
      </c>
      <c r="D65" s="178">
        <v>167</v>
      </c>
      <c r="E65" s="178"/>
      <c r="F65" s="178">
        <v>1</v>
      </c>
      <c r="G65" s="178">
        <v>62</v>
      </c>
      <c r="H65" s="178">
        <f t="shared" si="0"/>
        <v>230</v>
      </c>
      <c r="I65" s="181">
        <f t="shared" si="1"/>
        <v>1795.578</v>
      </c>
      <c r="J65" s="181">
        <f t="shared" si="2"/>
        <v>1551.6200000000001</v>
      </c>
      <c r="K65" s="147">
        <v>573.54</v>
      </c>
      <c r="L65" s="181">
        <f t="shared" si="3"/>
        <v>296.35000000000002</v>
      </c>
      <c r="M65" s="147">
        <v>153</v>
      </c>
      <c r="N65" s="148">
        <v>143.35</v>
      </c>
      <c r="O65" s="176"/>
      <c r="P65" s="176"/>
      <c r="Q65" s="176"/>
      <c r="R65" s="181">
        <f t="shared" si="4"/>
        <v>60.11</v>
      </c>
      <c r="S65" s="150">
        <v>60.11</v>
      </c>
      <c r="T65" s="176"/>
      <c r="U65" s="176"/>
      <c r="V65" s="176"/>
      <c r="W65" s="176"/>
      <c r="X65" s="148">
        <v>246.51</v>
      </c>
      <c r="Y65" s="151">
        <v>158.96</v>
      </c>
      <c r="Z65" s="176"/>
      <c r="AA65" s="176">
        <v>83.18</v>
      </c>
      <c r="AB65" s="176"/>
      <c r="AC65" s="176">
        <v>13.75</v>
      </c>
      <c r="AD65" s="148">
        <v>119.22</v>
      </c>
      <c r="AE65" s="176"/>
      <c r="AF65" s="176"/>
      <c r="AG65" s="181">
        <v>1E-4</v>
      </c>
      <c r="AH65" s="193" t="s">
        <v>182</v>
      </c>
      <c r="AI65" s="181">
        <f t="shared" si="5"/>
        <v>229.84799999999998</v>
      </c>
      <c r="AJ65" s="187">
        <v>184.96799999999999</v>
      </c>
      <c r="AK65" s="176">
        <v>44.88</v>
      </c>
      <c r="AL65" s="176"/>
      <c r="AM65" s="176"/>
      <c r="AN65" s="181">
        <f t="shared" si="6"/>
        <v>14.11</v>
      </c>
      <c r="AO65" s="181">
        <f t="shared" si="7"/>
        <v>0</v>
      </c>
      <c r="AP65" s="176"/>
      <c r="AQ65" s="176"/>
      <c r="AR65" s="176"/>
      <c r="AS65" s="176"/>
      <c r="AT65" s="150">
        <v>14.11</v>
      </c>
      <c r="AU65" s="176"/>
      <c r="AV65" s="176"/>
      <c r="AW65" s="183"/>
      <c r="AX65" s="176"/>
      <c r="AY65" s="176"/>
      <c r="AZ65" s="176"/>
      <c r="BA65" s="176"/>
      <c r="BB65" s="176">
        <v>0</v>
      </c>
      <c r="BC65" s="176"/>
      <c r="BD65" s="176"/>
      <c r="BE65" s="176"/>
      <c r="BF65" s="181">
        <f t="shared" si="8"/>
        <v>1795.578</v>
      </c>
    </row>
    <row r="66" spans="1:58" ht="14.25" customHeight="1">
      <c r="A66" s="176">
        <v>60</v>
      </c>
      <c r="B66" s="176" t="s">
        <v>123</v>
      </c>
      <c r="C66" s="190" t="s">
        <v>183</v>
      </c>
      <c r="D66" s="178">
        <v>115</v>
      </c>
      <c r="E66" s="178"/>
      <c r="F66" s="178"/>
      <c r="G66" s="178">
        <v>38</v>
      </c>
      <c r="H66" s="178">
        <f t="shared" si="0"/>
        <v>153</v>
      </c>
      <c r="I66" s="181">
        <f t="shared" si="1"/>
        <v>1236.6959999999999</v>
      </c>
      <c r="J66" s="181">
        <f t="shared" si="2"/>
        <v>1057.44</v>
      </c>
      <c r="K66" s="147">
        <v>393.22</v>
      </c>
      <c r="L66" s="181">
        <f t="shared" si="3"/>
        <v>205.88</v>
      </c>
      <c r="M66" s="147">
        <v>114.75</v>
      </c>
      <c r="N66" s="148">
        <v>91.13</v>
      </c>
      <c r="O66" s="176"/>
      <c r="P66" s="176"/>
      <c r="Q66" s="176"/>
      <c r="R66" s="181">
        <f t="shared" si="4"/>
        <v>41.74</v>
      </c>
      <c r="S66" s="150">
        <v>41.74</v>
      </c>
      <c r="T66" s="176"/>
      <c r="U66" s="176"/>
      <c r="V66" s="176"/>
      <c r="W66" s="176"/>
      <c r="X66" s="148">
        <v>159.36000000000001</v>
      </c>
      <c r="Y66" s="151">
        <v>109.09</v>
      </c>
      <c r="Z66" s="176"/>
      <c r="AA66" s="176">
        <v>57.01</v>
      </c>
      <c r="AB66" s="176"/>
      <c r="AC66" s="176">
        <v>9.32</v>
      </c>
      <c r="AD66" s="148">
        <v>81.819999999999993</v>
      </c>
      <c r="AE66" s="176"/>
      <c r="AF66" s="176"/>
      <c r="AG66" s="181">
        <v>1E-4</v>
      </c>
      <c r="AH66" s="193" t="s">
        <v>183</v>
      </c>
      <c r="AI66" s="181">
        <f t="shared" si="5"/>
        <v>161.39600000000002</v>
      </c>
      <c r="AJ66" s="187">
        <v>127.736</v>
      </c>
      <c r="AK66" s="176">
        <v>33.659999999999997</v>
      </c>
      <c r="AL66" s="176"/>
      <c r="AM66" s="176"/>
      <c r="AN66" s="181">
        <f t="shared" si="6"/>
        <v>17.86</v>
      </c>
      <c r="AO66" s="181">
        <f t="shared" si="7"/>
        <v>0</v>
      </c>
      <c r="AP66" s="176"/>
      <c r="AQ66" s="176"/>
      <c r="AR66" s="176"/>
      <c r="AS66" s="176"/>
      <c r="AT66" s="150">
        <v>17.86</v>
      </c>
      <c r="AU66" s="176"/>
      <c r="AV66" s="176"/>
      <c r="AW66" s="183"/>
      <c r="AX66" s="176"/>
      <c r="AY66" s="176"/>
      <c r="AZ66" s="176"/>
      <c r="BA66" s="176"/>
      <c r="BB66" s="176">
        <v>0</v>
      </c>
      <c r="BC66" s="176"/>
      <c r="BD66" s="176"/>
      <c r="BE66" s="176"/>
      <c r="BF66" s="181">
        <f t="shared" si="8"/>
        <v>1236.6959999999999</v>
      </c>
    </row>
    <row r="67" spans="1:58" ht="14.25" customHeight="1">
      <c r="A67" s="176">
        <v>61</v>
      </c>
      <c r="B67" s="176" t="s">
        <v>123</v>
      </c>
      <c r="C67" s="190" t="s">
        <v>184</v>
      </c>
      <c r="D67" s="178">
        <v>116</v>
      </c>
      <c r="E67" s="178"/>
      <c r="F67" s="178"/>
      <c r="G67" s="178">
        <v>34</v>
      </c>
      <c r="H67" s="178">
        <f t="shared" si="0"/>
        <v>150</v>
      </c>
      <c r="I67" s="181">
        <f t="shared" si="1"/>
        <v>1210.3379999999997</v>
      </c>
      <c r="J67" s="181">
        <f t="shared" si="2"/>
        <v>1043.3899999999999</v>
      </c>
      <c r="K67" s="147">
        <v>379.52</v>
      </c>
      <c r="L67" s="181">
        <f t="shared" si="3"/>
        <v>193.91</v>
      </c>
      <c r="M67" s="147">
        <v>101.25</v>
      </c>
      <c r="N67" s="148">
        <v>92.66</v>
      </c>
      <c r="O67" s="176"/>
      <c r="P67" s="176"/>
      <c r="Q67" s="176"/>
      <c r="R67" s="181">
        <f t="shared" si="4"/>
        <v>40.03</v>
      </c>
      <c r="S67" s="150">
        <v>40.03</v>
      </c>
      <c r="T67" s="176"/>
      <c r="U67" s="176"/>
      <c r="V67" s="176"/>
      <c r="W67" s="176"/>
      <c r="X67" s="148">
        <v>176.79</v>
      </c>
      <c r="Y67" s="151">
        <v>107.17</v>
      </c>
      <c r="Z67" s="176"/>
      <c r="AA67" s="176">
        <v>56.15</v>
      </c>
      <c r="AB67" s="176"/>
      <c r="AC67" s="176">
        <v>9.4499999999999993</v>
      </c>
      <c r="AD67" s="148">
        <v>80.37</v>
      </c>
      <c r="AE67" s="176"/>
      <c r="AF67" s="176"/>
      <c r="AG67" s="181">
        <v>1E-4</v>
      </c>
      <c r="AH67" s="193" t="s">
        <v>184</v>
      </c>
      <c r="AI67" s="181">
        <f t="shared" si="5"/>
        <v>157.428</v>
      </c>
      <c r="AJ67" s="187">
        <v>127.72799999999999</v>
      </c>
      <c r="AK67" s="176">
        <v>29.7</v>
      </c>
      <c r="AL67" s="176"/>
      <c r="AM67" s="176"/>
      <c r="AN67" s="181">
        <f t="shared" si="6"/>
        <v>9.52</v>
      </c>
      <c r="AO67" s="181">
        <f t="shared" si="7"/>
        <v>0</v>
      </c>
      <c r="AP67" s="176"/>
      <c r="AQ67" s="176"/>
      <c r="AR67" s="176"/>
      <c r="AS67" s="176"/>
      <c r="AT67" s="150">
        <v>9.52</v>
      </c>
      <c r="AU67" s="176"/>
      <c r="AV67" s="176"/>
      <c r="AW67" s="183"/>
      <c r="AX67" s="176"/>
      <c r="AY67" s="176"/>
      <c r="AZ67" s="176"/>
      <c r="BA67" s="176"/>
      <c r="BB67" s="176">
        <v>0</v>
      </c>
      <c r="BC67" s="176"/>
      <c r="BD67" s="176"/>
      <c r="BE67" s="176"/>
      <c r="BF67" s="181">
        <f t="shared" si="8"/>
        <v>1210.3379999999997</v>
      </c>
    </row>
    <row r="68" spans="1:58" ht="14.25" customHeight="1">
      <c r="A68" s="176">
        <v>62</v>
      </c>
      <c r="B68" s="176" t="s">
        <v>123</v>
      </c>
      <c r="C68" s="190" t="s">
        <v>185</v>
      </c>
      <c r="D68" s="178">
        <v>108</v>
      </c>
      <c r="E68" s="178"/>
      <c r="F68" s="178"/>
      <c r="G68" s="178">
        <v>58</v>
      </c>
      <c r="H68" s="178">
        <f t="shared" si="0"/>
        <v>166</v>
      </c>
      <c r="I68" s="181">
        <f t="shared" si="1"/>
        <v>1118.126</v>
      </c>
      <c r="J68" s="181">
        <f t="shared" si="2"/>
        <v>952.55</v>
      </c>
      <c r="K68" s="147">
        <v>342.48</v>
      </c>
      <c r="L68" s="181">
        <f t="shared" si="3"/>
        <v>184.41</v>
      </c>
      <c r="M68" s="147">
        <v>101.25</v>
      </c>
      <c r="N68" s="148">
        <v>83.16</v>
      </c>
      <c r="O68" s="176"/>
      <c r="P68" s="176"/>
      <c r="Q68" s="176"/>
      <c r="R68" s="181">
        <f t="shared" si="4"/>
        <v>37.369999999999997</v>
      </c>
      <c r="S68" s="150">
        <v>37.369999999999997</v>
      </c>
      <c r="T68" s="176"/>
      <c r="U68" s="176"/>
      <c r="V68" s="176"/>
      <c r="W68" s="176"/>
      <c r="X68" s="148">
        <v>156.87</v>
      </c>
      <c r="Y68" s="151">
        <v>97.94</v>
      </c>
      <c r="Z68" s="176"/>
      <c r="AA68" s="176">
        <v>51.48</v>
      </c>
      <c r="AB68" s="176"/>
      <c r="AC68" s="176">
        <v>8.5399999999999991</v>
      </c>
      <c r="AD68" s="148">
        <v>73.459999999999994</v>
      </c>
      <c r="AE68" s="176"/>
      <c r="AF68" s="176"/>
      <c r="AG68" s="181">
        <v>1E-4</v>
      </c>
      <c r="AH68" s="193" t="s">
        <v>185</v>
      </c>
      <c r="AI68" s="181">
        <f t="shared" si="5"/>
        <v>155.51599999999999</v>
      </c>
      <c r="AJ68" s="187">
        <v>120.816</v>
      </c>
      <c r="AK68" s="176">
        <v>29.7</v>
      </c>
      <c r="AL68" s="176"/>
      <c r="AM68" s="176">
        <v>5</v>
      </c>
      <c r="AN68" s="181">
        <f t="shared" si="6"/>
        <v>10.06</v>
      </c>
      <c r="AO68" s="181">
        <f t="shared" si="7"/>
        <v>0</v>
      </c>
      <c r="AP68" s="176"/>
      <c r="AQ68" s="176"/>
      <c r="AR68" s="176"/>
      <c r="AS68" s="176"/>
      <c r="AT68" s="150">
        <v>10.06</v>
      </c>
      <c r="AU68" s="176"/>
      <c r="AV68" s="176"/>
      <c r="AW68" s="183"/>
      <c r="AX68" s="176"/>
      <c r="AY68" s="176"/>
      <c r="AZ68" s="176"/>
      <c r="BA68" s="176"/>
      <c r="BB68" s="176">
        <v>0</v>
      </c>
      <c r="BC68" s="176"/>
      <c r="BD68" s="176"/>
      <c r="BE68" s="176"/>
      <c r="BF68" s="181">
        <f t="shared" si="8"/>
        <v>1118.126</v>
      </c>
    </row>
    <row r="69" spans="1:58" ht="14.25" customHeight="1">
      <c r="A69" s="176">
        <v>63</v>
      </c>
      <c r="B69" s="176" t="s">
        <v>123</v>
      </c>
      <c r="C69" s="190" t="s">
        <v>186</v>
      </c>
      <c r="D69" s="178">
        <v>84</v>
      </c>
      <c r="E69" s="178"/>
      <c r="F69" s="178"/>
      <c r="G69" s="178">
        <v>15</v>
      </c>
      <c r="H69" s="178">
        <f t="shared" si="0"/>
        <v>99</v>
      </c>
      <c r="I69" s="181">
        <f t="shared" si="1"/>
        <v>875.83999999999992</v>
      </c>
      <c r="J69" s="181">
        <f t="shared" si="2"/>
        <v>756.17</v>
      </c>
      <c r="K69" s="147">
        <v>273.63</v>
      </c>
      <c r="L69" s="181">
        <f t="shared" si="3"/>
        <v>155.41</v>
      </c>
      <c r="M69" s="147">
        <v>85.5</v>
      </c>
      <c r="N69" s="148">
        <v>69.91</v>
      </c>
      <c r="O69" s="148"/>
      <c r="P69" s="176"/>
      <c r="Q69" s="176"/>
      <c r="R69" s="181">
        <f t="shared" si="4"/>
        <v>30.2</v>
      </c>
      <c r="S69" s="150">
        <v>30.2</v>
      </c>
      <c r="T69" s="176"/>
      <c r="U69" s="176"/>
      <c r="V69" s="176"/>
      <c r="W69" s="176"/>
      <c r="X69" s="176">
        <v>114.54</v>
      </c>
      <c r="Y69" s="151">
        <v>77.36</v>
      </c>
      <c r="Z69" s="176"/>
      <c r="AA69" s="176">
        <v>40.380000000000003</v>
      </c>
      <c r="AB69" s="176"/>
      <c r="AC69" s="176">
        <v>6.63</v>
      </c>
      <c r="AD69" s="148">
        <v>58.02</v>
      </c>
      <c r="AE69" s="176"/>
      <c r="AF69" s="176"/>
      <c r="AG69" s="181">
        <v>1E-4</v>
      </c>
      <c r="AH69" s="193" t="s">
        <v>186</v>
      </c>
      <c r="AI69" s="181">
        <f t="shared" si="5"/>
        <v>116.88</v>
      </c>
      <c r="AJ69" s="187">
        <v>91.8</v>
      </c>
      <c r="AK69" s="176">
        <v>25.08</v>
      </c>
      <c r="AL69" s="176"/>
      <c r="AM69" s="176"/>
      <c r="AN69" s="181">
        <f t="shared" si="6"/>
        <v>2.79</v>
      </c>
      <c r="AO69" s="181">
        <f t="shared" si="7"/>
        <v>0</v>
      </c>
      <c r="AP69" s="176"/>
      <c r="AQ69" s="176"/>
      <c r="AR69" s="176"/>
      <c r="AS69" s="176"/>
      <c r="AT69" s="150">
        <v>2.79</v>
      </c>
      <c r="AU69" s="176"/>
      <c r="AV69" s="176"/>
      <c r="AW69" s="183"/>
      <c r="AX69" s="176"/>
      <c r="AY69" s="176"/>
      <c r="AZ69" s="176"/>
      <c r="BA69" s="176"/>
      <c r="BB69" s="176">
        <v>0</v>
      </c>
      <c r="BC69" s="176"/>
      <c r="BD69" s="176"/>
      <c r="BE69" s="176"/>
      <c r="BF69" s="181">
        <f t="shared" si="8"/>
        <v>875.83999999999992</v>
      </c>
    </row>
    <row r="70" spans="1:58" ht="14.25" customHeight="1">
      <c r="A70" s="176">
        <v>64</v>
      </c>
      <c r="B70" s="176" t="s">
        <v>123</v>
      </c>
      <c r="C70" s="190" t="s">
        <v>187</v>
      </c>
      <c r="D70" s="178">
        <v>66</v>
      </c>
      <c r="E70" s="178"/>
      <c r="F70" s="178"/>
      <c r="G70" s="178">
        <v>11</v>
      </c>
      <c r="H70" s="178">
        <f t="shared" si="0"/>
        <v>77</v>
      </c>
      <c r="I70" s="181">
        <f t="shared" si="1"/>
        <v>669.83199999999999</v>
      </c>
      <c r="J70" s="181">
        <f t="shared" si="2"/>
        <v>572.99</v>
      </c>
      <c r="K70" s="147">
        <v>203.03</v>
      </c>
      <c r="L70" s="181">
        <f t="shared" si="3"/>
        <v>118.03999999999999</v>
      </c>
      <c r="M70" s="147">
        <v>67.5</v>
      </c>
      <c r="N70" s="149">
        <v>50.54</v>
      </c>
      <c r="O70" s="176"/>
      <c r="P70" s="176"/>
      <c r="Q70" s="176"/>
      <c r="R70" s="181">
        <f t="shared" si="4"/>
        <v>23.66</v>
      </c>
      <c r="S70" s="150">
        <v>23.66</v>
      </c>
      <c r="T70" s="176"/>
      <c r="U70" s="176"/>
      <c r="V70" s="176"/>
      <c r="W70" s="176"/>
      <c r="X70" s="148">
        <v>89.64</v>
      </c>
      <c r="Y70" s="151">
        <v>58.79</v>
      </c>
      <c r="Z70" s="176"/>
      <c r="AA70" s="176">
        <v>30.7</v>
      </c>
      <c r="AB70" s="176"/>
      <c r="AC70" s="176">
        <v>5.04</v>
      </c>
      <c r="AD70" s="148">
        <v>44.09</v>
      </c>
      <c r="AE70" s="176"/>
      <c r="AF70" s="176"/>
      <c r="AG70" s="181">
        <v>1E-4</v>
      </c>
      <c r="AH70" s="193" t="s">
        <v>187</v>
      </c>
      <c r="AI70" s="181">
        <f t="shared" si="5"/>
        <v>91.872</v>
      </c>
      <c r="AJ70" s="187">
        <v>72.072000000000003</v>
      </c>
      <c r="AK70" s="176">
        <v>19.8</v>
      </c>
      <c r="AL70" s="176"/>
      <c r="AM70" s="176"/>
      <c r="AN70" s="181">
        <f t="shared" si="6"/>
        <v>4.97</v>
      </c>
      <c r="AO70" s="181">
        <f t="shared" si="7"/>
        <v>0</v>
      </c>
      <c r="AP70" s="176"/>
      <c r="AQ70" s="176"/>
      <c r="AR70" s="176"/>
      <c r="AS70" s="176"/>
      <c r="AT70" s="150">
        <v>4.97</v>
      </c>
      <c r="AU70" s="176"/>
      <c r="AV70" s="176"/>
      <c r="AW70" s="183"/>
      <c r="AX70" s="176"/>
      <c r="AY70" s="176"/>
      <c r="AZ70" s="176"/>
      <c r="BA70" s="176"/>
      <c r="BB70" s="176">
        <v>0</v>
      </c>
      <c r="BC70" s="176"/>
      <c r="BD70" s="176"/>
      <c r="BE70" s="176"/>
      <c r="BF70" s="181">
        <f t="shared" si="8"/>
        <v>669.83199999999999</v>
      </c>
    </row>
    <row r="71" spans="1:58" ht="14.25" customHeight="1">
      <c r="A71" s="176">
        <v>65</v>
      </c>
      <c r="B71" s="176" t="s">
        <v>123</v>
      </c>
      <c r="C71" s="190" t="s">
        <v>188</v>
      </c>
      <c r="D71" s="178">
        <v>94</v>
      </c>
      <c r="E71" s="178"/>
      <c r="F71" s="178"/>
      <c r="G71" s="178">
        <v>27</v>
      </c>
      <c r="H71" s="178">
        <f t="shared" ref="H71:H134" si="9">SUBTOTAL(9,D71:G71)</f>
        <v>121</v>
      </c>
      <c r="I71" s="181">
        <f t="shared" si="1"/>
        <v>986.01400000000001</v>
      </c>
      <c r="J71" s="181">
        <f t="shared" ref="J71:J134" si="10">K71+L71+R71+W71+X71+Y71+Z71+AA71+AB71+AC71+AD71+AE71+AF71</f>
        <v>847.62</v>
      </c>
      <c r="K71" s="147">
        <v>308.97000000000003</v>
      </c>
      <c r="L71" s="181">
        <f t="shared" si="3"/>
        <v>165.41</v>
      </c>
      <c r="M71" s="147">
        <v>90</v>
      </c>
      <c r="N71" s="148">
        <v>75.41</v>
      </c>
      <c r="O71" s="176"/>
      <c r="P71" s="176"/>
      <c r="Q71" s="176"/>
      <c r="R71" s="181">
        <f t="shared" ref="R71:R131" si="11">SUM(S71:U71)</f>
        <v>33.43</v>
      </c>
      <c r="S71" s="150">
        <v>33.43</v>
      </c>
      <c r="T71" s="176"/>
      <c r="U71" s="176"/>
      <c r="V71" s="176"/>
      <c r="W71" s="176"/>
      <c r="X71" s="148">
        <v>134.46</v>
      </c>
      <c r="Y71" s="151">
        <v>86.99</v>
      </c>
      <c r="Z71" s="176"/>
      <c r="AA71" s="176">
        <v>45.55</v>
      </c>
      <c r="AB71" s="176"/>
      <c r="AC71" s="176">
        <v>7.57</v>
      </c>
      <c r="AD71" s="148">
        <v>65.239999999999995</v>
      </c>
      <c r="AE71" s="176"/>
      <c r="AF71" s="176"/>
      <c r="AG71" s="181">
        <v>1E-4</v>
      </c>
      <c r="AH71" s="193" t="s">
        <v>188</v>
      </c>
      <c r="AI71" s="181">
        <f t="shared" ref="AI71:AI134" si="12">SUM(AJ71:AM71)</f>
        <v>129.864</v>
      </c>
      <c r="AJ71" s="187">
        <v>103.464</v>
      </c>
      <c r="AK71" s="176">
        <v>26.4</v>
      </c>
      <c r="AL71" s="176"/>
      <c r="AM71" s="176"/>
      <c r="AN71" s="181">
        <f t="shared" ref="AN71:AN161" si="13">AO71+AR71+AS71+AT71+AU71+AW71+AX71+AY71+AZ71+BA71+AV71</f>
        <v>8.5299999999999994</v>
      </c>
      <c r="AO71" s="181">
        <f t="shared" ref="AO71:AO134" si="14">AP71+AQ71</f>
        <v>0</v>
      </c>
      <c r="AP71" s="176"/>
      <c r="AQ71" s="176"/>
      <c r="AR71" s="176"/>
      <c r="AS71" s="176"/>
      <c r="AT71" s="150">
        <v>8.5299999999999994</v>
      </c>
      <c r="AU71" s="176"/>
      <c r="AV71" s="176"/>
      <c r="AW71" s="183"/>
      <c r="AX71" s="176"/>
      <c r="AY71" s="176"/>
      <c r="AZ71" s="176"/>
      <c r="BA71" s="176"/>
      <c r="BB71" s="176">
        <v>0</v>
      </c>
      <c r="BC71" s="176"/>
      <c r="BD71" s="176"/>
      <c r="BE71" s="176"/>
      <c r="BF71" s="181">
        <f t="shared" si="8"/>
        <v>986.01400000000001</v>
      </c>
    </row>
    <row r="72" spans="1:58" ht="14.25" customHeight="1">
      <c r="A72" s="176">
        <v>66</v>
      </c>
      <c r="B72" s="176" t="s">
        <v>123</v>
      </c>
      <c r="C72" s="190" t="s">
        <v>189</v>
      </c>
      <c r="D72" s="178">
        <v>107</v>
      </c>
      <c r="E72" s="178">
        <v>1</v>
      </c>
      <c r="F72" s="178"/>
      <c r="G72" s="178">
        <v>29</v>
      </c>
      <c r="H72" s="178">
        <f t="shared" si="9"/>
        <v>137</v>
      </c>
      <c r="I72" s="181">
        <f t="shared" si="1"/>
        <v>1101.278</v>
      </c>
      <c r="J72" s="181">
        <f t="shared" si="10"/>
        <v>952.09</v>
      </c>
      <c r="K72" s="147">
        <v>340.62</v>
      </c>
      <c r="L72" s="181">
        <f t="shared" si="3"/>
        <v>170.14</v>
      </c>
      <c r="M72" s="147">
        <v>81</v>
      </c>
      <c r="N72" s="148">
        <v>89.14</v>
      </c>
      <c r="O72" s="176"/>
      <c r="P72" s="176"/>
      <c r="Q72" s="176"/>
      <c r="R72" s="181">
        <f t="shared" si="11"/>
        <v>34.6</v>
      </c>
      <c r="S72" s="150">
        <v>34.6</v>
      </c>
      <c r="T72" s="176"/>
      <c r="U72" s="176"/>
      <c r="V72" s="176"/>
      <c r="W72" s="176"/>
      <c r="X72" s="148">
        <v>176.79</v>
      </c>
      <c r="Y72" s="151">
        <v>97.14</v>
      </c>
      <c r="Z72" s="176"/>
      <c r="AA72" s="176">
        <v>51.08</v>
      </c>
      <c r="AB72" s="176"/>
      <c r="AC72" s="176">
        <v>8.8699999999999992</v>
      </c>
      <c r="AD72" s="148">
        <v>72.849999999999994</v>
      </c>
      <c r="AE72" s="176"/>
      <c r="AF72" s="176"/>
      <c r="AG72" s="181">
        <v>1E-4</v>
      </c>
      <c r="AH72" s="193" t="s">
        <v>189</v>
      </c>
      <c r="AI72" s="181">
        <f t="shared" si="12"/>
        <v>141.40799999999999</v>
      </c>
      <c r="AJ72" s="187">
        <v>117.648</v>
      </c>
      <c r="AK72" s="176">
        <v>23.76</v>
      </c>
      <c r="AL72" s="176"/>
      <c r="AM72" s="176"/>
      <c r="AN72" s="181">
        <f t="shared" si="13"/>
        <v>7.78</v>
      </c>
      <c r="AO72" s="181">
        <f t="shared" si="14"/>
        <v>0</v>
      </c>
      <c r="AP72" s="176"/>
      <c r="AQ72" s="176"/>
      <c r="AR72" s="176"/>
      <c r="AS72" s="176"/>
      <c r="AT72" s="150">
        <v>7.78</v>
      </c>
      <c r="AU72" s="176"/>
      <c r="AV72" s="176"/>
      <c r="AW72" s="183"/>
      <c r="AX72" s="176"/>
      <c r="AY72" s="176"/>
      <c r="AZ72" s="176"/>
      <c r="BA72" s="176"/>
      <c r="BB72" s="176">
        <v>0</v>
      </c>
      <c r="BC72" s="176"/>
      <c r="BD72" s="176"/>
      <c r="BE72" s="176"/>
      <c r="BF72" s="181">
        <f t="shared" ref="BF72:BF135" si="15">I72+BB72+BD72+BC72+BE72</f>
        <v>1101.278</v>
      </c>
    </row>
    <row r="73" spans="1:58" ht="14.25" customHeight="1">
      <c r="A73" s="176">
        <v>67</v>
      </c>
      <c r="B73" s="176" t="s">
        <v>123</v>
      </c>
      <c r="C73" s="190" t="s">
        <v>190</v>
      </c>
      <c r="D73" s="178">
        <v>146</v>
      </c>
      <c r="E73" s="178"/>
      <c r="F73" s="178"/>
      <c r="G73" s="178">
        <v>59</v>
      </c>
      <c r="H73" s="178">
        <f t="shared" si="9"/>
        <v>205</v>
      </c>
      <c r="I73" s="181">
        <f t="shared" si="1"/>
        <v>1548.5079999999998</v>
      </c>
      <c r="J73" s="181">
        <f t="shared" si="10"/>
        <v>1311.81</v>
      </c>
      <c r="K73" s="147">
        <v>476.68</v>
      </c>
      <c r="L73" s="181">
        <f t="shared" si="3"/>
        <v>257.5</v>
      </c>
      <c r="M73" s="147">
        <v>139.5</v>
      </c>
      <c r="N73" s="148">
        <v>118</v>
      </c>
      <c r="O73" s="176"/>
      <c r="P73" s="176"/>
      <c r="Q73" s="176"/>
      <c r="R73" s="181">
        <f t="shared" si="11"/>
        <v>50.61</v>
      </c>
      <c r="S73" s="150">
        <v>50.61</v>
      </c>
      <c r="T73" s="176"/>
      <c r="U73" s="176"/>
      <c r="V73" s="176"/>
      <c r="W73" s="176"/>
      <c r="X73" s="148">
        <v>209.16</v>
      </c>
      <c r="Y73" s="151">
        <v>134.59</v>
      </c>
      <c r="Z73" s="176"/>
      <c r="AA73" s="176">
        <v>70.599999999999994</v>
      </c>
      <c r="AB73" s="176"/>
      <c r="AC73" s="176">
        <v>11.72</v>
      </c>
      <c r="AD73" s="148">
        <v>100.95</v>
      </c>
      <c r="AE73" s="176"/>
      <c r="AF73" s="176"/>
      <c r="AG73" s="181">
        <v>1E-4</v>
      </c>
      <c r="AH73" s="193" t="s">
        <v>190</v>
      </c>
      <c r="AI73" s="181">
        <f t="shared" si="12"/>
        <v>203.84800000000001</v>
      </c>
      <c r="AJ73" s="187">
        <v>161.928</v>
      </c>
      <c r="AK73" s="176">
        <v>40.92</v>
      </c>
      <c r="AL73" s="176"/>
      <c r="AM73" s="176">
        <v>1</v>
      </c>
      <c r="AN73" s="181">
        <f t="shared" si="13"/>
        <v>32.85</v>
      </c>
      <c r="AO73" s="181">
        <f t="shared" si="14"/>
        <v>0</v>
      </c>
      <c r="AP73" s="176"/>
      <c r="AQ73" s="176"/>
      <c r="AR73" s="176"/>
      <c r="AS73" s="176"/>
      <c r="AT73" s="150">
        <v>32.85</v>
      </c>
      <c r="AU73" s="176"/>
      <c r="AV73" s="176"/>
      <c r="AW73" s="183"/>
      <c r="AX73" s="176"/>
      <c r="AY73" s="176"/>
      <c r="AZ73" s="176"/>
      <c r="BA73" s="176"/>
      <c r="BB73" s="176">
        <v>0</v>
      </c>
      <c r="BC73" s="176"/>
      <c r="BD73" s="176"/>
      <c r="BE73" s="176"/>
      <c r="BF73" s="181">
        <f t="shared" si="15"/>
        <v>1548.5079999999998</v>
      </c>
    </row>
    <row r="74" spans="1:58" ht="14.25" customHeight="1">
      <c r="A74" s="176">
        <v>68</v>
      </c>
      <c r="B74" s="176" t="s">
        <v>123</v>
      </c>
      <c r="C74" s="190" t="s">
        <v>191</v>
      </c>
      <c r="D74" s="178">
        <v>90</v>
      </c>
      <c r="E74" s="178"/>
      <c r="F74" s="178">
        <v>1</v>
      </c>
      <c r="G74" s="178">
        <v>10</v>
      </c>
      <c r="H74" s="178">
        <f t="shared" si="9"/>
        <v>101</v>
      </c>
      <c r="I74" s="181">
        <f t="shared" si="1"/>
        <v>918.44400000000007</v>
      </c>
      <c r="J74" s="181">
        <f t="shared" si="10"/>
        <v>790.48000000000013</v>
      </c>
      <c r="K74" s="147">
        <v>279.91000000000003</v>
      </c>
      <c r="L74" s="181">
        <f t="shared" si="3"/>
        <v>151.9</v>
      </c>
      <c r="M74" s="147">
        <v>78.75</v>
      </c>
      <c r="N74" s="148">
        <v>73.150000000000006</v>
      </c>
      <c r="O74" s="176"/>
      <c r="P74" s="176"/>
      <c r="Q74" s="176"/>
      <c r="R74" s="181">
        <f t="shared" si="11"/>
        <v>31.12</v>
      </c>
      <c r="S74" s="150">
        <v>31.12</v>
      </c>
      <c r="T74" s="176"/>
      <c r="U74" s="176"/>
      <c r="V74" s="176"/>
      <c r="W74" s="176"/>
      <c r="X74" s="148">
        <v>136.94999999999999</v>
      </c>
      <c r="Y74" s="151">
        <v>80.73</v>
      </c>
      <c r="Z74" s="176"/>
      <c r="AA74" s="176">
        <v>42.2</v>
      </c>
      <c r="AB74" s="176"/>
      <c r="AC74" s="176">
        <v>7.12</v>
      </c>
      <c r="AD74" s="148">
        <v>60.55</v>
      </c>
      <c r="AE74" s="176"/>
      <c r="AF74" s="176"/>
      <c r="AG74" s="181">
        <v>1E-4</v>
      </c>
      <c r="AH74" s="193" t="s">
        <v>191</v>
      </c>
      <c r="AI74" s="181">
        <f t="shared" si="12"/>
        <v>121.16399999999999</v>
      </c>
      <c r="AJ74" s="187">
        <v>98.063999999999993</v>
      </c>
      <c r="AK74" s="176">
        <v>23.1</v>
      </c>
      <c r="AL74" s="176"/>
      <c r="AM74" s="176"/>
      <c r="AN74" s="181">
        <f t="shared" si="13"/>
        <v>6.8</v>
      </c>
      <c r="AO74" s="181">
        <f t="shared" si="14"/>
        <v>0</v>
      </c>
      <c r="AP74" s="176"/>
      <c r="AQ74" s="176"/>
      <c r="AR74" s="176"/>
      <c r="AS74" s="176"/>
      <c r="AT74" s="150">
        <v>6.8</v>
      </c>
      <c r="AU74" s="176"/>
      <c r="AV74" s="176"/>
      <c r="AW74" s="183"/>
      <c r="AX74" s="176"/>
      <c r="AY74" s="176"/>
      <c r="AZ74" s="176"/>
      <c r="BA74" s="176"/>
      <c r="BB74" s="176">
        <v>0</v>
      </c>
      <c r="BC74" s="176"/>
      <c r="BD74" s="176"/>
      <c r="BE74" s="176"/>
      <c r="BF74" s="181">
        <f t="shared" si="15"/>
        <v>918.44400000000007</v>
      </c>
    </row>
    <row r="75" spans="1:58" ht="14.25" customHeight="1">
      <c r="A75" s="176">
        <v>69</v>
      </c>
      <c r="B75" s="176" t="s">
        <v>123</v>
      </c>
      <c r="C75" s="190" t="s">
        <v>192</v>
      </c>
      <c r="D75" s="178">
        <v>117</v>
      </c>
      <c r="E75" s="178"/>
      <c r="F75" s="178"/>
      <c r="G75" s="178">
        <v>48</v>
      </c>
      <c r="H75" s="178">
        <f t="shared" si="9"/>
        <v>165</v>
      </c>
      <c r="I75" s="181">
        <f t="shared" si="1"/>
        <v>1220.396</v>
      </c>
      <c r="J75" s="181">
        <f t="shared" si="10"/>
        <v>1044.1600000000001</v>
      </c>
      <c r="K75" s="148">
        <v>375.98</v>
      </c>
      <c r="L75" s="181">
        <f t="shared" si="3"/>
        <v>205.15</v>
      </c>
      <c r="M75" s="147">
        <v>110.25</v>
      </c>
      <c r="N75" s="148">
        <v>94.9</v>
      </c>
      <c r="O75" s="176"/>
      <c r="P75" s="176"/>
      <c r="Q75" s="176"/>
      <c r="R75" s="181">
        <f t="shared" si="11"/>
        <v>41.2</v>
      </c>
      <c r="S75" s="150">
        <v>41.2</v>
      </c>
      <c r="T75" s="176"/>
      <c r="U75" s="176"/>
      <c r="V75" s="176"/>
      <c r="W75" s="176"/>
      <c r="X75" s="148">
        <v>169.32</v>
      </c>
      <c r="Y75" s="151">
        <v>106.93</v>
      </c>
      <c r="Z75" s="176"/>
      <c r="AA75" s="176">
        <v>56.08</v>
      </c>
      <c r="AB75" s="176"/>
      <c r="AC75" s="176">
        <v>9.3000000000000007</v>
      </c>
      <c r="AD75" s="148">
        <v>80.2</v>
      </c>
      <c r="AE75" s="176"/>
      <c r="AF75" s="176"/>
      <c r="AG75" s="181">
        <v>1E-4</v>
      </c>
      <c r="AH75" s="193" t="s">
        <v>192</v>
      </c>
      <c r="AI75" s="181">
        <f t="shared" si="12"/>
        <v>162.15600000000001</v>
      </c>
      <c r="AJ75" s="187">
        <v>129.816</v>
      </c>
      <c r="AK75" s="176">
        <v>32.340000000000003</v>
      </c>
      <c r="AL75" s="176"/>
      <c r="AM75" s="176"/>
      <c r="AN75" s="181">
        <f t="shared" si="13"/>
        <v>14.08</v>
      </c>
      <c r="AO75" s="181">
        <f t="shared" si="14"/>
        <v>0</v>
      </c>
      <c r="AP75" s="176"/>
      <c r="AQ75" s="176"/>
      <c r="AR75" s="176"/>
      <c r="AS75" s="176"/>
      <c r="AT75" s="150">
        <v>14.08</v>
      </c>
      <c r="AU75" s="176"/>
      <c r="AV75" s="176"/>
      <c r="AW75" s="183"/>
      <c r="AX75" s="176"/>
      <c r="AY75" s="176"/>
      <c r="AZ75" s="176"/>
      <c r="BA75" s="176"/>
      <c r="BB75" s="176">
        <v>0</v>
      </c>
      <c r="BC75" s="176"/>
      <c r="BD75" s="176"/>
      <c r="BE75" s="176"/>
      <c r="BF75" s="181">
        <f t="shared" si="15"/>
        <v>1220.396</v>
      </c>
    </row>
    <row r="76" spans="1:58" ht="14.25" customHeight="1">
      <c r="A76" s="176">
        <v>70</v>
      </c>
      <c r="B76" s="176" t="s">
        <v>123</v>
      </c>
      <c r="C76" s="190" t="s">
        <v>193</v>
      </c>
      <c r="D76" s="178">
        <v>73</v>
      </c>
      <c r="E76" s="178"/>
      <c r="F76" s="178"/>
      <c r="G76" s="178">
        <v>12</v>
      </c>
      <c r="H76" s="178">
        <f t="shared" si="9"/>
        <v>85</v>
      </c>
      <c r="I76" s="181">
        <f t="shared" si="1"/>
        <v>738.32399999999996</v>
      </c>
      <c r="J76" s="181">
        <f t="shared" si="10"/>
        <v>639.14</v>
      </c>
      <c r="K76" s="148">
        <v>229.38</v>
      </c>
      <c r="L76" s="181">
        <f t="shared" si="3"/>
        <v>115.75999999999999</v>
      </c>
      <c r="M76" s="147">
        <v>60.75</v>
      </c>
      <c r="N76" s="148">
        <v>55.01</v>
      </c>
      <c r="O76" s="176"/>
      <c r="P76" s="176"/>
      <c r="Q76" s="176"/>
      <c r="R76" s="181">
        <f t="shared" si="11"/>
        <v>23.84</v>
      </c>
      <c r="S76" s="150">
        <v>23.84</v>
      </c>
      <c r="T76" s="176"/>
      <c r="U76" s="176"/>
      <c r="V76" s="176"/>
      <c r="W76" s="176"/>
      <c r="X76" s="148">
        <v>114.54</v>
      </c>
      <c r="Y76" s="151">
        <v>65.87</v>
      </c>
      <c r="Z76" s="176"/>
      <c r="AA76" s="176">
        <v>34.479999999999997</v>
      </c>
      <c r="AB76" s="176"/>
      <c r="AC76" s="176">
        <v>5.87</v>
      </c>
      <c r="AD76" s="148">
        <v>49.4</v>
      </c>
      <c r="AE76" s="176"/>
      <c r="AF76" s="176"/>
      <c r="AG76" s="181">
        <v>1E-4</v>
      </c>
      <c r="AH76" s="193" t="s">
        <v>193</v>
      </c>
      <c r="AI76" s="181">
        <f t="shared" si="12"/>
        <v>97.524000000000001</v>
      </c>
      <c r="AJ76" s="187">
        <v>79.703999999999994</v>
      </c>
      <c r="AK76" s="176">
        <v>17.82</v>
      </c>
      <c r="AL76" s="176"/>
      <c r="AM76" s="176"/>
      <c r="AN76" s="181">
        <f t="shared" si="13"/>
        <v>1.66</v>
      </c>
      <c r="AO76" s="181">
        <f t="shared" si="14"/>
        <v>0</v>
      </c>
      <c r="AP76" s="176"/>
      <c r="AQ76" s="176"/>
      <c r="AR76" s="176"/>
      <c r="AS76" s="176"/>
      <c r="AT76" s="150">
        <v>1.66</v>
      </c>
      <c r="AU76" s="176"/>
      <c r="AV76" s="176"/>
      <c r="AW76" s="183"/>
      <c r="AX76" s="176"/>
      <c r="AY76" s="176"/>
      <c r="AZ76" s="176"/>
      <c r="BA76" s="176"/>
      <c r="BB76" s="176">
        <v>0</v>
      </c>
      <c r="BC76" s="176"/>
      <c r="BD76" s="176"/>
      <c r="BE76" s="176"/>
      <c r="BF76" s="181">
        <f t="shared" si="15"/>
        <v>738.32399999999996</v>
      </c>
    </row>
    <row r="77" spans="1:58" ht="14.25" customHeight="1">
      <c r="A77" s="176">
        <v>71</v>
      </c>
      <c r="B77" s="176" t="s">
        <v>123</v>
      </c>
      <c r="C77" s="190" t="s">
        <v>194</v>
      </c>
      <c r="D77" s="178">
        <v>101</v>
      </c>
      <c r="E77" s="178">
        <v>1</v>
      </c>
      <c r="F77" s="178"/>
      <c r="G77" s="178">
        <v>28</v>
      </c>
      <c r="H77" s="178">
        <f t="shared" si="9"/>
        <v>130</v>
      </c>
      <c r="I77" s="181">
        <f t="shared" si="1"/>
        <v>1040.9759999999999</v>
      </c>
      <c r="J77" s="181">
        <f t="shared" si="10"/>
        <v>894.25999999999988</v>
      </c>
      <c r="K77" s="148">
        <v>324.08999999999997</v>
      </c>
      <c r="L77" s="181">
        <f t="shared" si="3"/>
        <v>173.43</v>
      </c>
      <c r="M77" s="147">
        <v>96.75</v>
      </c>
      <c r="N77" s="148">
        <v>76.680000000000007</v>
      </c>
      <c r="O77" s="176"/>
      <c r="P77" s="176"/>
      <c r="Q77" s="176"/>
      <c r="R77" s="181">
        <f t="shared" si="11"/>
        <v>34.74</v>
      </c>
      <c r="S77" s="150">
        <v>34.74</v>
      </c>
      <c r="T77" s="176"/>
      <c r="U77" s="176"/>
      <c r="V77" s="176"/>
      <c r="W77" s="176"/>
      <c r="X77" s="148">
        <v>144.41999999999999</v>
      </c>
      <c r="Y77" s="151">
        <v>92.17</v>
      </c>
      <c r="Z77" s="176"/>
      <c r="AA77" s="176">
        <v>48.26</v>
      </c>
      <c r="AB77" s="176"/>
      <c r="AC77" s="176">
        <v>8.02</v>
      </c>
      <c r="AD77" s="148">
        <v>69.13</v>
      </c>
      <c r="AE77" s="176"/>
      <c r="AF77" s="176"/>
      <c r="AG77" s="181">
        <v>1E-4</v>
      </c>
      <c r="AH77" s="193" t="s">
        <v>194</v>
      </c>
      <c r="AI77" s="181">
        <f t="shared" si="12"/>
        <v>139.476</v>
      </c>
      <c r="AJ77" s="187">
        <v>111.096</v>
      </c>
      <c r="AK77" s="176">
        <v>28.38</v>
      </c>
      <c r="AL77" s="176"/>
      <c r="AM77" s="176"/>
      <c r="AN77" s="181">
        <f t="shared" si="13"/>
        <v>7.24</v>
      </c>
      <c r="AO77" s="181">
        <f t="shared" si="14"/>
        <v>0</v>
      </c>
      <c r="AP77" s="176"/>
      <c r="AQ77" s="176"/>
      <c r="AR77" s="176"/>
      <c r="AS77" s="176"/>
      <c r="AT77" s="150">
        <v>7.24</v>
      </c>
      <c r="AU77" s="176"/>
      <c r="AV77" s="176"/>
      <c r="AW77" s="183"/>
      <c r="AX77" s="176"/>
      <c r="AY77" s="176"/>
      <c r="AZ77" s="176"/>
      <c r="BA77" s="176"/>
      <c r="BB77" s="176">
        <v>0</v>
      </c>
      <c r="BC77" s="176"/>
      <c r="BD77" s="176"/>
      <c r="BE77" s="176"/>
      <c r="BF77" s="181">
        <f t="shared" si="15"/>
        <v>1040.9759999999999</v>
      </c>
    </row>
    <row r="78" spans="1:58" ht="14.25" customHeight="1">
      <c r="A78" s="176">
        <v>72</v>
      </c>
      <c r="B78" s="176" t="s">
        <v>123</v>
      </c>
      <c r="C78" s="190" t="s">
        <v>195</v>
      </c>
      <c r="D78" s="178">
        <v>103</v>
      </c>
      <c r="E78" s="178"/>
      <c r="F78" s="178">
        <v>1</v>
      </c>
      <c r="G78" s="178">
        <v>26</v>
      </c>
      <c r="H78" s="178">
        <f t="shared" si="9"/>
        <v>130</v>
      </c>
      <c r="I78" s="181">
        <f t="shared" si="1"/>
        <v>1112.9959999999999</v>
      </c>
      <c r="J78" s="181">
        <f t="shared" si="10"/>
        <v>961.68999999999994</v>
      </c>
      <c r="K78" s="148">
        <v>360.74</v>
      </c>
      <c r="L78" s="181">
        <f t="shared" si="3"/>
        <v>178.45</v>
      </c>
      <c r="M78" s="147">
        <v>94.5</v>
      </c>
      <c r="N78" s="148">
        <v>83.95</v>
      </c>
      <c r="O78" s="176"/>
      <c r="P78" s="176"/>
      <c r="Q78" s="176"/>
      <c r="R78" s="181">
        <f t="shared" si="11"/>
        <v>36.799999999999997</v>
      </c>
      <c r="S78" s="150">
        <v>36.799999999999997</v>
      </c>
      <c r="T78" s="176"/>
      <c r="U78" s="176"/>
      <c r="V78" s="176"/>
      <c r="W78" s="176"/>
      <c r="X78" s="148">
        <v>151.88999999999999</v>
      </c>
      <c r="Y78" s="151">
        <v>99.05</v>
      </c>
      <c r="Z78" s="176"/>
      <c r="AA78" s="176">
        <v>51.81</v>
      </c>
      <c r="AB78" s="176"/>
      <c r="AC78" s="176">
        <v>8.66</v>
      </c>
      <c r="AD78" s="148">
        <v>74.290000000000006</v>
      </c>
      <c r="AE78" s="176"/>
      <c r="AF78" s="176"/>
      <c r="AG78" s="181">
        <v>1E-4</v>
      </c>
      <c r="AH78" s="193" t="s">
        <v>195</v>
      </c>
      <c r="AI78" s="181">
        <f t="shared" si="12"/>
        <v>140.976</v>
      </c>
      <c r="AJ78" s="187">
        <v>113.256</v>
      </c>
      <c r="AK78" s="176">
        <v>27.72</v>
      </c>
      <c r="AL78" s="176"/>
      <c r="AM78" s="176"/>
      <c r="AN78" s="181">
        <f t="shared" si="13"/>
        <v>10.33</v>
      </c>
      <c r="AO78" s="181">
        <f t="shared" si="14"/>
        <v>0</v>
      </c>
      <c r="AP78" s="176"/>
      <c r="AQ78" s="176"/>
      <c r="AR78" s="176"/>
      <c r="AS78" s="176"/>
      <c r="AT78" s="150">
        <v>10.33</v>
      </c>
      <c r="AU78" s="176"/>
      <c r="AV78" s="176"/>
      <c r="AW78" s="183"/>
      <c r="AX78" s="176"/>
      <c r="AY78" s="176"/>
      <c r="AZ78" s="176"/>
      <c r="BA78" s="176"/>
      <c r="BB78" s="176">
        <v>0</v>
      </c>
      <c r="BC78" s="176"/>
      <c r="BD78" s="176"/>
      <c r="BE78" s="176"/>
      <c r="BF78" s="181">
        <f t="shared" si="15"/>
        <v>1112.9959999999999</v>
      </c>
    </row>
    <row r="79" spans="1:58" ht="14.25" customHeight="1">
      <c r="A79" s="176">
        <v>73</v>
      </c>
      <c r="B79" s="176" t="s">
        <v>123</v>
      </c>
      <c r="C79" s="190" t="s">
        <v>196</v>
      </c>
      <c r="D79" s="178">
        <v>116</v>
      </c>
      <c r="E79" s="178"/>
      <c r="F79" s="178"/>
      <c r="G79" s="178">
        <v>36</v>
      </c>
      <c r="H79" s="178">
        <f t="shared" si="9"/>
        <v>152</v>
      </c>
      <c r="I79" s="181">
        <f t="shared" si="1"/>
        <v>1209.8519999999999</v>
      </c>
      <c r="J79" s="181">
        <f t="shared" si="10"/>
        <v>1045.0899999999999</v>
      </c>
      <c r="K79" s="148">
        <v>380.92</v>
      </c>
      <c r="L79" s="181">
        <f t="shared" si="3"/>
        <v>189.85</v>
      </c>
      <c r="M79" s="147">
        <v>96.75</v>
      </c>
      <c r="N79" s="148">
        <v>93.1</v>
      </c>
      <c r="O79" s="176"/>
      <c r="P79" s="176"/>
      <c r="Q79" s="176"/>
      <c r="R79" s="181">
        <f t="shared" si="11"/>
        <v>38.869999999999997</v>
      </c>
      <c r="S79" s="150">
        <v>38.869999999999997</v>
      </c>
      <c r="T79" s="176"/>
      <c r="U79" s="176"/>
      <c r="V79" s="176"/>
      <c r="W79" s="176"/>
      <c r="X79" s="148">
        <v>181.77</v>
      </c>
      <c r="Y79" s="151">
        <v>107.3</v>
      </c>
      <c r="Z79" s="176"/>
      <c r="AA79" s="176">
        <v>56.32</v>
      </c>
      <c r="AB79" s="176"/>
      <c r="AC79" s="176">
        <v>9.59</v>
      </c>
      <c r="AD79" s="148">
        <v>80.47</v>
      </c>
      <c r="AE79" s="176"/>
      <c r="AF79" s="176"/>
      <c r="AG79" s="181">
        <v>1E-4</v>
      </c>
      <c r="AH79" s="193" t="s">
        <v>196</v>
      </c>
      <c r="AI79" s="181">
        <f t="shared" si="12"/>
        <v>156.25200000000001</v>
      </c>
      <c r="AJ79" s="187">
        <v>123.072</v>
      </c>
      <c r="AK79" s="176">
        <v>28.38</v>
      </c>
      <c r="AL79" s="176"/>
      <c r="AM79" s="176">
        <v>4.8</v>
      </c>
      <c r="AN79" s="181">
        <f t="shared" si="13"/>
        <v>8.51</v>
      </c>
      <c r="AO79" s="181">
        <f t="shared" si="14"/>
        <v>0</v>
      </c>
      <c r="AP79" s="176"/>
      <c r="AQ79" s="176"/>
      <c r="AR79" s="176"/>
      <c r="AS79" s="176"/>
      <c r="AT79" s="150">
        <v>8.51</v>
      </c>
      <c r="AU79" s="176"/>
      <c r="AV79" s="176"/>
      <c r="AW79" s="183"/>
      <c r="AX79" s="176"/>
      <c r="AY79" s="176"/>
      <c r="AZ79" s="176"/>
      <c r="BA79" s="176"/>
      <c r="BB79" s="176">
        <v>0</v>
      </c>
      <c r="BC79" s="176"/>
      <c r="BD79" s="176"/>
      <c r="BE79" s="176"/>
      <c r="BF79" s="181">
        <f t="shared" si="15"/>
        <v>1209.8519999999999</v>
      </c>
    </row>
    <row r="80" spans="1:58" ht="14.25" customHeight="1">
      <c r="A80" s="176">
        <v>74</v>
      </c>
      <c r="B80" s="176" t="s">
        <v>123</v>
      </c>
      <c r="C80" s="177" t="s">
        <v>197</v>
      </c>
      <c r="D80" s="178">
        <v>43</v>
      </c>
      <c r="E80" s="178"/>
      <c r="F80" s="178"/>
      <c r="G80" s="178">
        <v>27</v>
      </c>
      <c r="H80" s="178">
        <f t="shared" si="9"/>
        <v>70</v>
      </c>
      <c r="I80" s="181">
        <f t="shared" si="1"/>
        <v>1091.7740000000001</v>
      </c>
      <c r="J80" s="181">
        <f t="shared" si="10"/>
        <v>391.46999999999997</v>
      </c>
      <c r="K80" s="148">
        <v>174.11</v>
      </c>
      <c r="L80" s="181">
        <f t="shared" si="3"/>
        <v>67.5</v>
      </c>
      <c r="M80" s="148">
        <v>67.5</v>
      </c>
      <c r="N80" s="176"/>
      <c r="O80" s="176"/>
      <c r="P80" s="176"/>
      <c r="Q80" s="176"/>
      <c r="R80" s="181">
        <f t="shared" si="11"/>
        <v>10.95</v>
      </c>
      <c r="S80" s="150">
        <v>10.95</v>
      </c>
      <c r="T80" s="176"/>
      <c r="U80" s="176"/>
      <c r="V80" s="176"/>
      <c r="W80" s="176"/>
      <c r="X80" s="148">
        <v>32.369999999999997</v>
      </c>
      <c r="Y80" s="151">
        <v>45.59</v>
      </c>
      <c r="Z80" s="176"/>
      <c r="AA80" s="176">
        <v>23.49</v>
      </c>
      <c r="AB80" s="176"/>
      <c r="AC80" s="176">
        <v>3.27</v>
      </c>
      <c r="AD80" s="148">
        <v>34.19</v>
      </c>
      <c r="AE80" s="176"/>
      <c r="AF80" s="176"/>
      <c r="AG80" s="181">
        <v>1E-4</v>
      </c>
      <c r="AH80" s="186" t="s">
        <v>197</v>
      </c>
      <c r="AI80" s="181">
        <f t="shared" si="12"/>
        <v>491.154</v>
      </c>
      <c r="AJ80" s="187">
        <v>39.353999999999999</v>
      </c>
      <c r="AK80" s="176">
        <v>19.8</v>
      </c>
      <c r="AL80" s="176">
        <v>412</v>
      </c>
      <c r="AM80" s="176">
        <v>20</v>
      </c>
      <c r="AN80" s="181">
        <f t="shared" si="13"/>
        <v>209.15</v>
      </c>
      <c r="AO80" s="181">
        <f t="shared" si="14"/>
        <v>0</v>
      </c>
      <c r="AP80" s="176"/>
      <c r="AQ80" s="176"/>
      <c r="AR80" s="176"/>
      <c r="AS80" s="176"/>
      <c r="AT80" s="150">
        <v>3.31</v>
      </c>
      <c r="AU80" s="176"/>
      <c r="AV80" s="176"/>
      <c r="AW80" s="183"/>
      <c r="AX80" s="176"/>
      <c r="AY80" s="176"/>
      <c r="AZ80" s="176"/>
      <c r="BA80" s="150">
        <v>205.84</v>
      </c>
      <c r="BB80" s="176">
        <v>213</v>
      </c>
      <c r="BC80" s="176"/>
      <c r="BD80" s="176">
        <f>9.6+1922.5</f>
        <v>1932.1</v>
      </c>
      <c r="BE80" s="176"/>
      <c r="BF80" s="181">
        <f t="shared" si="15"/>
        <v>3236.8739999999998</v>
      </c>
    </row>
    <row r="81" spans="1:58" ht="14.25" customHeight="1">
      <c r="A81" s="176">
        <v>75</v>
      </c>
      <c r="B81" s="176" t="s">
        <v>123</v>
      </c>
      <c r="C81" s="177" t="s">
        <v>198</v>
      </c>
      <c r="D81" s="178">
        <v>10</v>
      </c>
      <c r="E81" s="178"/>
      <c r="F81" s="178"/>
      <c r="G81" s="178">
        <v>1</v>
      </c>
      <c r="H81" s="178">
        <f t="shared" si="9"/>
        <v>11</v>
      </c>
      <c r="I81" s="181">
        <f t="shared" si="1"/>
        <v>208.53</v>
      </c>
      <c r="J81" s="181">
        <f t="shared" si="10"/>
        <v>80.16</v>
      </c>
      <c r="K81" s="148">
        <v>33.21</v>
      </c>
      <c r="L81" s="181">
        <f t="shared" si="3"/>
        <v>22.5</v>
      </c>
      <c r="M81" s="148">
        <v>22.5</v>
      </c>
      <c r="N81" s="176"/>
      <c r="O81" s="176"/>
      <c r="P81" s="176"/>
      <c r="Q81" s="176"/>
      <c r="R81" s="181">
        <f t="shared" si="11"/>
        <v>2.77</v>
      </c>
      <c r="S81" s="150">
        <v>2.77</v>
      </c>
      <c r="T81" s="176"/>
      <c r="U81" s="176"/>
      <c r="V81" s="176"/>
      <c r="W81" s="176"/>
      <c r="X81" s="176"/>
      <c r="Y81" s="151">
        <v>9.36</v>
      </c>
      <c r="Z81" s="176"/>
      <c r="AA81" s="176">
        <v>4.74</v>
      </c>
      <c r="AB81" s="176"/>
      <c r="AC81" s="176">
        <v>0.56000000000000005</v>
      </c>
      <c r="AD81" s="148">
        <v>7.02</v>
      </c>
      <c r="AE81" s="176"/>
      <c r="AF81" s="176"/>
      <c r="AG81" s="181">
        <v>1E-4</v>
      </c>
      <c r="AH81" s="186" t="s">
        <v>198</v>
      </c>
      <c r="AI81" s="181">
        <f t="shared" si="12"/>
        <v>128.37</v>
      </c>
      <c r="AJ81" s="187">
        <v>8.7700000000000102</v>
      </c>
      <c r="AK81" s="176">
        <v>6.6</v>
      </c>
      <c r="AL81" s="176">
        <v>113</v>
      </c>
      <c r="AM81" s="176"/>
      <c r="AN81" s="181">
        <f t="shared" si="13"/>
        <v>0</v>
      </c>
      <c r="AO81" s="181">
        <f t="shared" si="14"/>
        <v>0</v>
      </c>
      <c r="AP81" s="176"/>
      <c r="AQ81" s="176"/>
      <c r="AR81" s="176"/>
      <c r="AS81" s="176"/>
      <c r="AT81" s="176"/>
      <c r="AU81" s="176"/>
      <c r="AV81" s="176"/>
      <c r="AW81" s="183"/>
      <c r="AX81" s="176"/>
      <c r="AY81" s="176"/>
      <c r="AZ81" s="176"/>
      <c r="BA81" s="176"/>
      <c r="BB81" s="176">
        <v>0</v>
      </c>
      <c r="BC81" s="176"/>
      <c r="BD81" s="176"/>
      <c r="BE81" s="176"/>
      <c r="BF81" s="181">
        <f t="shared" si="15"/>
        <v>208.53</v>
      </c>
    </row>
    <row r="82" spans="1:58" ht="14.25" customHeight="1">
      <c r="A82" s="176">
        <v>76</v>
      </c>
      <c r="B82" s="176" t="s">
        <v>123</v>
      </c>
      <c r="C82" s="177" t="s">
        <v>199</v>
      </c>
      <c r="D82" s="178">
        <v>18</v>
      </c>
      <c r="E82" s="178"/>
      <c r="F82" s="178"/>
      <c r="G82" s="178">
        <v>5</v>
      </c>
      <c r="H82" s="178">
        <f t="shared" si="9"/>
        <v>23</v>
      </c>
      <c r="I82" s="181">
        <f t="shared" si="1"/>
        <v>343.84000000000003</v>
      </c>
      <c r="J82" s="181">
        <f t="shared" si="10"/>
        <v>143.44</v>
      </c>
      <c r="K82" s="148">
        <v>58.85</v>
      </c>
      <c r="L82" s="181">
        <f t="shared" si="3"/>
        <v>9</v>
      </c>
      <c r="M82" s="148">
        <v>9</v>
      </c>
      <c r="N82" s="176"/>
      <c r="O82" s="176"/>
      <c r="P82" s="176"/>
      <c r="Q82" s="176"/>
      <c r="R82" s="181">
        <f t="shared" si="11"/>
        <v>1.27</v>
      </c>
      <c r="S82" s="150">
        <v>1.27</v>
      </c>
      <c r="T82" s="176"/>
      <c r="U82" s="176"/>
      <c r="V82" s="176"/>
      <c r="W82" s="176"/>
      <c r="X82" s="148">
        <v>34.86</v>
      </c>
      <c r="Y82" s="151">
        <v>16.64</v>
      </c>
      <c r="Z82" s="176"/>
      <c r="AA82" s="176">
        <v>8.76</v>
      </c>
      <c r="AB82" s="176"/>
      <c r="AC82" s="176">
        <v>1.58</v>
      </c>
      <c r="AD82" s="148">
        <v>12.48</v>
      </c>
      <c r="AE82" s="176"/>
      <c r="AF82" s="176"/>
      <c r="AG82" s="181">
        <v>1E-4</v>
      </c>
      <c r="AH82" s="186" t="s">
        <v>199</v>
      </c>
      <c r="AI82" s="181">
        <f t="shared" si="12"/>
        <v>173.4</v>
      </c>
      <c r="AJ82" s="187">
        <v>14.76</v>
      </c>
      <c r="AK82" s="176">
        <v>2.64</v>
      </c>
      <c r="AL82" s="176">
        <v>156</v>
      </c>
      <c r="AM82" s="176"/>
      <c r="AN82" s="181">
        <f t="shared" si="13"/>
        <v>27</v>
      </c>
      <c r="AO82" s="181">
        <f t="shared" si="14"/>
        <v>0</v>
      </c>
      <c r="AP82" s="176"/>
      <c r="AQ82" s="176"/>
      <c r="AR82" s="176"/>
      <c r="AS82" s="176"/>
      <c r="AT82" s="176"/>
      <c r="AU82" s="176"/>
      <c r="AV82" s="176"/>
      <c r="AW82" s="183"/>
      <c r="AX82" s="176"/>
      <c r="AY82" s="176"/>
      <c r="AZ82" s="176"/>
      <c r="BA82" s="176">
        <v>27</v>
      </c>
      <c r="BB82" s="176">
        <v>0</v>
      </c>
      <c r="BC82" s="176"/>
      <c r="BD82" s="176"/>
      <c r="BE82" s="176"/>
      <c r="BF82" s="181">
        <f t="shared" si="15"/>
        <v>343.84000000000003</v>
      </c>
    </row>
    <row r="83" spans="1:58" ht="14.25" customHeight="1">
      <c r="A83" s="176">
        <v>77</v>
      </c>
      <c r="B83" s="176" t="s">
        <v>123</v>
      </c>
      <c r="C83" s="177" t="s">
        <v>200</v>
      </c>
      <c r="D83" s="178">
        <v>45</v>
      </c>
      <c r="E83" s="178"/>
      <c r="F83" s="178"/>
      <c r="G83" s="178">
        <v>21</v>
      </c>
      <c r="H83" s="178">
        <f t="shared" si="9"/>
        <v>66</v>
      </c>
      <c r="I83" s="181">
        <f t="shared" si="1"/>
        <v>800.7</v>
      </c>
      <c r="J83" s="181">
        <f t="shared" si="10"/>
        <v>358.30000000000007</v>
      </c>
      <c r="K83" s="148">
        <v>147.49</v>
      </c>
      <c r="L83" s="181">
        <f t="shared" si="3"/>
        <v>76.5</v>
      </c>
      <c r="M83" s="148">
        <v>76.5</v>
      </c>
      <c r="N83" s="176"/>
      <c r="O83" s="176"/>
      <c r="P83" s="176"/>
      <c r="Q83" s="176"/>
      <c r="R83" s="181">
        <f t="shared" si="11"/>
        <v>9.42</v>
      </c>
      <c r="S83" s="150">
        <v>9.42</v>
      </c>
      <c r="T83" s="176"/>
      <c r="U83" s="176"/>
      <c r="V83" s="176"/>
      <c r="W83" s="176"/>
      <c r="X83" s="148">
        <v>27.39</v>
      </c>
      <c r="Y83" s="151">
        <v>41.73</v>
      </c>
      <c r="Z83" s="176"/>
      <c r="AA83" s="176">
        <v>21.53</v>
      </c>
      <c r="AB83" s="176"/>
      <c r="AC83" s="176">
        <v>2.94</v>
      </c>
      <c r="AD83" s="148">
        <v>31.3</v>
      </c>
      <c r="AE83" s="176"/>
      <c r="AF83" s="176"/>
      <c r="AG83" s="181">
        <v>1E-4</v>
      </c>
      <c r="AH83" s="186" t="s">
        <v>200</v>
      </c>
      <c r="AI83" s="181">
        <f t="shared" si="12"/>
        <v>367.952</v>
      </c>
      <c r="AJ83" s="187">
        <v>37.512</v>
      </c>
      <c r="AK83" s="176">
        <v>22.44</v>
      </c>
      <c r="AL83" s="176">
        <v>308</v>
      </c>
      <c r="AM83" s="176"/>
      <c r="AN83" s="181">
        <f t="shared" si="13"/>
        <v>74.447999999999993</v>
      </c>
      <c r="AO83" s="181">
        <f t="shared" si="14"/>
        <v>0</v>
      </c>
      <c r="AP83" s="176"/>
      <c r="AQ83" s="176"/>
      <c r="AR83" s="176"/>
      <c r="AS83" s="176"/>
      <c r="AT83" s="176"/>
      <c r="AU83" s="176"/>
      <c r="AV83" s="176"/>
      <c r="AW83" s="183"/>
      <c r="AX83" s="176"/>
      <c r="AY83" s="176"/>
      <c r="AZ83" s="176"/>
      <c r="BA83" s="176">
        <v>74.447999999999993</v>
      </c>
      <c r="BB83" s="176">
        <v>0</v>
      </c>
      <c r="BC83" s="176"/>
      <c r="BD83" s="176"/>
      <c r="BE83" s="176"/>
      <c r="BF83" s="181">
        <f t="shared" si="15"/>
        <v>800.7</v>
      </c>
    </row>
    <row r="84" spans="1:58" ht="14.25" customHeight="1">
      <c r="A84" s="176">
        <v>78</v>
      </c>
      <c r="B84" s="176" t="s">
        <v>123</v>
      </c>
      <c r="C84" s="177" t="s">
        <v>201</v>
      </c>
      <c r="D84" s="178">
        <v>16</v>
      </c>
      <c r="E84" s="178"/>
      <c r="F84" s="178"/>
      <c r="G84" s="178">
        <v>3</v>
      </c>
      <c r="H84" s="178">
        <f t="shared" si="9"/>
        <v>19</v>
      </c>
      <c r="I84" s="181">
        <f t="shared" si="1"/>
        <v>280.53999999999996</v>
      </c>
      <c r="J84" s="181">
        <f t="shared" si="10"/>
        <v>135.52000000000001</v>
      </c>
      <c r="K84" s="148">
        <v>58.14</v>
      </c>
      <c r="L84" s="181">
        <f t="shared" si="3"/>
        <v>15.75</v>
      </c>
      <c r="M84" s="148">
        <v>15.75</v>
      </c>
      <c r="N84" s="176"/>
      <c r="O84" s="176"/>
      <c r="P84" s="176"/>
      <c r="Q84" s="176"/>
      <c r="R84" s="181">
        <f t="shared" si="11"/>
        <v>2.11</v>
      </c>
      <c r="S84" s="150">
        <v>2.11</v>
      </c>
      <c r="T84" s="176"/>
      <c r="U84" s="176"/>
      <c r="V84" s="176"/>
      <c r="W84" s="176"/>
      <c r="X84" s="148">
        <v>22.41</v>
      </c>
      <c r="Y84" s="151">
        <v>15.75</v>
      </c>
      <c r="Z84" s="176"/>
      <c r="AA84" s="176">
        <v>8.2100000000000009</v>
      </c>
      <c r="AB84" s="176"/>
      <c r="AC84" s="176">
        <v>1.34</v>
      </c>
      <c r="AD84" s="148">
        <v>11.81</v>
      </c>
      <c r="AE84" s="176"/>
      <c r="AF84" s="176"/>
      <c r="AG84" s="181">
        <v>1E-4</v>
      </c>
      <c r="AH84" s="186" t="s">
        <v>201</v>
      </c>
      <c r="AI84" s="181">
        <f t="shared" si="12"/>
        <v>145.01999999999998</v>
      </c>
      <c r="AJ84" s="187">
        <v>13.016</v>
      </c>
      <c r="AK84" s="176">
        <v>4.62</v>
      </c>
      <c r="AL84" s="176">
        <v>127</v>
      </c>
      <c r="AM84" s="176">
        <v>0.38400000000000001</v>
      </c>
      <c r="AN84" s="181">
        <f t="shared" si="13"/>
        <v>0</v>
      </c>
      <c r="AO84" s="181">
        <f t="shared" si="14"/>
        <v>0</v>
      </c>
      <c r="AP84" s="176"/>
      <c r="AQ84" s="176"/>
      <c r="AR84" s="176"/>
      <c r="AS84" s="176"/>
      <c r="AT84" s="176"/>
      <c r="AU84" s="176"/>
      <c r="AV84" s="176"/>
      <c r="AW84" s="183"/>
      <c r="AX84" s="176"/>
      <c r="AY84" s="176"/>
      <c r="AZ84" s="176"/>
      <c r="BA84" s="176"/>
      <c r="BB84" s="176">
        <v>0</v>
      </c>
      <c r="BC84" s="176"/>
      <c r="BD84" s="176"/>
      <c r="BE84" s="176"/>
      <c r="BF84" s="181">
        <f t="shared" si="15"/>
        <v>280.53999999999996</v>
      </c>
    </row>
    <row r="85" spans="1:58" ht="14.25" customHeight="1">
      <c r="A85" s="176">
        <v>79</v>
      </c>
      <c r="B85" s="176" t="s">
        <v>123</v>
      </c>
      <c r="C85" s="177" t="s">
        <v>202</v>
      </c>
      <c r="D85" s="178">
        <v>0</v>
      </c>
      <c r="E85" s="178"/>
      <c r="F85" s="178"/>
      <c r="G85" s="178"/>
      <c r="H85" s="178">
        <f t="shared" si="9"/>
        <v>0</v>
      </c>
      <c r="I85" s="181">
        <f t="shared" si="1"/>
        <v>50</v>
      </c>
      <c r="J85" s="181">
        <f t="shared" si="10"/>
        <v>0</v>
      </c>
      <c r="K85" s="176"/>
      <c r="L85" s="181">
        <f t="shared" si="3"/>
        <v>0</v>
      </c>
      <c r="M85" s="176"/>
      <c r="N85" s="176"/>
      <c r="O85" s="176"/>
      <c r="P85" s="176"/>
      <c r="Q85" s="176"/>
      <c r="R85" s="181">
        <f t="shared" si="11"/>
        <v>0</v>
      </c>
      <c r="S85" s="176"/>
      <c r="T85" s="176"/>
      <c r="U85" s="176"/>
      <c r="V85" s="176"/>
      <c r="W85" s="176"/>
      <c r="X85" s="176"/>
      <c r="Y85" s="183"/>
      <c r="Z85" s="176"/>
      <c r="AA85" s="176"/>
      <c r="AB85" s="176"/>
      <c r="AC85" s="176"/>
      <c r="AD85" s="176"/>
      <c r="AE85" s="176"/>
      <c r="AF85" s="176"/>
      <c r="AG85" s="181">
        <v>1E-4</v>
      </c>
      <c r="AH85" s="186" t="s">
        <v>202</v>
      </c>
      <c r="AI85" s="181">
        <f t="shared" si="12"/>
        <v>50</v>
      </c>
      <c r="AJ85" s="187">
        <v>0</v>
      </c>
      <c r="AK85" s="176">
        <v>0</v>
      </c>
      <c r="AL85" s="176">
        <v>50</v>
      </c>
      <c r="AM85" s="176"/>
      <c r="AN85" s="181">
        <f t="shared" si="13"/>
        <v>0</v>
      </c>
      <c r="AO85" s="181">
        <f t="shared" si="14"/>
        <v>0</v>
      </c>
      <c r="AP85" s="176"/>
      <c r="AQ85" s="176"/>
      <c r="AR85" s="176"/>
      <c r="AS85" s="176"/>
      <c r="AT85" s="176"/>
      <c r="AU85" s="176"/>
      <c r="AV85" s="176"/>
      <c r="AW85" s="183"/>
      <c r="AX85" s="176"/>
      <c r="AY85" s="176"/>
      <c r="AZ85" s="176"/>
      <c r="BA85" s="176"/>
      <c r="BB85" s="176">
        <v>0</v>
      </c>
      <c r="BC85" s="176"/>
      <c r="BD85" s="176"/>
      <c r="BE85" s="176"/>
      <c r="BF85" s="181">
        <f t="shared" si="15"/>
        <v>50</v>
      </c>
    </row>
    <row r="86" spans="1:58" ht="14.25" customHeight="1">
      <c r="A86" s="176">
        <v>80</v>
      </c>
      <c r="B86" s="176" t="s">
        <v>123</v>
      </c>
      <c r="C86" s="177" t="s">
        <v>203</v>
      </c>
      <c r="D86" s="178">
        <v>56</v>
      </c>
      <c r="E86" s="178"/>
      <c r="F86" s="178"/>
      <c r="G86" s="178">
        <v>6</v>
      </c>
      <c r="H86" s="178">
        <f t="shared" si="9"/>
        <v>62</v>
      </c>
      <c r="I86" s="181">
        <f t="shared" si="1"/>
        <v>968.99199999999996</v>
      </c>
      <c r="J86" s="181">
        <f t="shared" si="10"/>
        <v>459.05999999999995</v>
      </c>
      <c r="K86" s="148">
        <v>192.27</v>
      </c>
      <c r="L86" s="181">
        <f t="shared" si="3"/>
        <v>74.25</v>
      </c>
      <c r="M86" s="148">
        <v>74.25</v>
      </c>
      <c r="N86" s="176"/>
      <c r="O86" s="176"/>
      <c r="P86" s="176"/>
      <c r="Q86" s="176"/>
      <c r="R86" s="181">
        <f t="shared" si="11"/>
        <v>10.08</v>
      </c>
      <c r="S86" s="150">
        <v>10.08</v>
      </c>
      <c r="T86" s="176"/>
      <c r="U86" s="176"/>
      <c r="V86" s="176"/>
      <c r="W86" s="176"/>
      <c r="X86" s="148">
        <v>57.27</v>
      </c>
      <c r="Y86" s="151">
        <v>53.42</v>
      </c>
      <c r="Z86" s="176"/>
      <c r="AA86" s="176">
        <v>27.57</v>
      </c>
      <c r="AB86" s="176"/>
      <c r="AC86" s="176">
        <v>4.1399999999999997</v>
      </c>
      <c r="AD86" s="148">
        <v>40.06</v>
      </c>
      <c r="AE86" s="176"/>
      <c r="AF86" s="176"/>
      <c r="AG86" s="181">
        <v>1E-4</v>
      </c>
      <c r="AH86" s="186" t="s">
        <v>203</v>
      </c>
      <c r="AI86" s="181">
        <f t="shared" si="12"/>
        <v>509.93200000000002</v>
      </c>
      <c r="AJ86" s="187">
        <v>49.152000000000001</v>
      </c>
      <c r="AK86" s="176">
        <v>21.78</v>
      </c>
      <c r="AL86" s="176">
        <v>406</v>
      </c>
      <c r="AM86" s="176">
        <v>33</v>
      </c>
      <c r="AN86" s="181">
        <f t="shared" si="13"/>
        <v>0</v>
      </c>
      <c r="AO86" s="181">
        <f t="shared" si="14"/>
        <v>0</v>
      </c>
      <c r="AP86" s="176"/>
      <c r="AQ86" s="176"/>
      <c r="AR86" s="176"/>
      <c r="AS86" s="176"/>
      <c r="AT86" s="176"/>
      <c r="AU86" s="176"/>
      <c r="AV86" s="176"/>
      <c r="AW86" s="183"/>
      <c r="AX86" s="176"/>
      <c r="AY86" s="176"/>
      <c r="AZ86" s="176"/>
      <c r="BA86" s="176"/>
      <c r="BB86" s="176">
        <v>61</v>
      </c>
      <c r="BC86" s="176"/>
      <c r="BD86" s="176">
        <v>2630.86</v>
      </c>
      <c r="BE86" s="176"/>
      <c r="BF86" s="181">
        <f t="shared" si="15"/>
        <v>3660.8519999999999</v>
      </c>
    </row>
    <row r="87" spans="1:58" ht="14.25" customHeight="1">
      <c r="A87" s="176">
        <v>81</v>
      </c>
      <c r="B87" s="176" t="s">
        <v>123</v>
      </c>
      <c r="C87" s="177" t="s">
        <v>204</v>
      </c>
      <c r="D87" s="178">
        <v>60</v>
      </c>
      <c r="E87" s="178"/>
      <c r="F87" s="178"/>
      <c r="G87" s="178">
        <v>41</v>
      </c>
      <c r="H87" s="178">
        <f t="shared" si="9"/>
        <v>101</v>
      </c>
      <c r="I87" s="181">
        <f t="shared" si="1"/>
        <v>2800.5319999999997</v>
      </c>
      <c r="J87" s="181">
        <f t="shared" si="10"/>
        <v>893.34999999999991</v>
      </c>
      <c r="K87" s="148">
        <v>216.53</v>
      </c>
      <c r="L87" s="181">
        <f t="shared" si="3"/>
        <v>45</v>
      </c>
      <c r="M87" s="148">
        <v>45</v>
      </c>
      <c r="N87" s="176"/>
      <c r="O87" s="176"/>
      <c r="P87" s="176"/>
      <c r="Q87" s="176"/>
      <c r="R87" s="181">
        <f t="shared" si="11"/>
        <v>7.38</v>
      </c>
      <c r="S87" s="150">
        <v>7.38</v>
      </c>
      <c r="T87" s="176"/>
      <c r="U87" s="176"/>
      <c r="V87" s="176"/>
      <c r="W87" s="176"/>
      <c r="X87" s="148">
        <v>99.6</v>
      </c>
      <c r="Y87" s="151">
        <v>58.96</v>
      </c>
      <c r="Z87" s="176"/>
      <c r="AA87" s="176">
        <v>31.01</v>
      </c>
      <c r="AB87" s="176"/>
      <c r="AC87" s="176">
        <v>5.2</v>
      </c>
      <c r="AD87" s="148">
        <v>44.22</v>
      </c>
      <c r="AE87" s="176"/>
      <c r="AF87" s="176">
        <v>385.45</v>
      </c>
      <c r="AG87" s="181">
        <v>1E-4</v>
      </c>
      <c r="AH87" s="186" t="s">
        <v>204</v>
      </c>
      <c r="AI87" s="181">
        <f t="shared" si="12"/>
        <v>362.35199999999998</v>
      </c>
      <c r="AJ87" s="187">
        <v>55.152000000000001</v>
      </c>
      <c r="AK87" s="176">
        <v>13.2</v>
      </c>
      <c r="AL87" s="176">
        <v>279</v>
      </c>
      <c r="AM87" s="176">
        <v>15</v>
      </c>
      <c r="AN87" s="181">
        <f t="shared" si="13"/>
        <v>1544.83</v>
      </c>
      <c r="AO87" s="181">
        <f t="shared" si="14"/>
        <v>0</v>
      </c>
      <c r="AP87" s="176"/>
      <c r="AQ87" s="176"/>
      <c r="AR87" s="176"/>
      <c r="AS87" s="176"/>
      <c r="AT87" s="150">
        <v>9.94</v>
      </c>
      <c r="AU87" s="176"/>
      <c r="AV87" s="176"/>
      <c r="AW87" s="183"/>
      <c r="AX87" s="176"/>
      <c r="AY87" s="176"/>
      <c r="AZ87" s="176"/>
      <c r="BA87" s="176">
        <f>2079.21-544.32</f>
        <v>1534.8899999999999</v>
      </c>
      <c r="BB87" s="176">
        <f>146+120</f>
        <v>266</v>
      </c>
      <c r="BC87" s="176"/>
      <c r="BD87" s="176">
        <f>12610.3-34</f>
        <v>12576.3</v>
      </c>
      <c r="BE87" s="176"/>
      <c r="BF87" s="181">
        <f t="shared" si="15"/>
        <v>15642.831999999999</v>
      </c>
    </row>
    <row r="88" spans="1:58" ht="14.25" customHeight="1">
      <c r="A88" s="176">
        <v>82</v>
      </c>
      <c r="B88" s="176" t="s">
        <v>123</v>
      </c>
      <c r="C88" s="177" t="s">
        <v>205</v>
      </c>
      <c r="D88" s="178">
        <v>8</v>
      </c>
      <c r="E88" s="178"/>
      <c r="F88" s="178"/>
      <c r="G88" s="178">
        <v>5</v>
      </c>
      <c r="H88" s="178">
        <f t="shared" si="9"/>
        <v>13</v>
      </c>
      <c r="I88" s="181">
        <f t="shared" si="1"/>
        <v>132.12</v>
      </c>
      <c r="J88" s="181">
        <f t="shared" si="10"/>
        <v>66.52000000000001</v>
      </c>
      <c r="K88" s="148">
        <v>28.17</v>
      </c>
      <c r="L88" s="181">
        <f t="shared" si="3"/>
        <v>18</v>
      </c>
      <c r="M88" s="148">
        <v>18</v>
      </c>
      <c r="N88" s="176"/>
      <c r="O88" s="176"/>
      <c r="P88" s="176"/>
      <c r="Q88" s="176"/>
      <c r="R88" s="181">
        <f t="shared" si="11"/>
        <v>2.35</v>
      </c>
      <c r="S88" s="150">
        <v>2.35</v>
      </c>
      <c r="T88" s="176"/>
      <c r="U88" s="176"/>
      <c r="V88" s="176"/>
      <c r="W88" s="176"/>
      <c r="X88" s="176"/>
      <c r="Y88" s="151">
        <v>7.76</v>
      </c>
      <c r="Z88" s="176"/>
      <c r="AA88" s="176">
        <v>3.96</v>
      </c>
      <c r="AB88" s="176"/>
      <c r="AC88" s="176">
        <v>0.46</v>
      </c>
      <c r="AD88" s="148">
        <v>5.82</v>
      </c>
      <c r="AE88" s="176"/>
      <c r="AF88" s="176"/>
      <c r="AG88" s="181">
        <v>1E-4</v>
      </c>
      <c r="AH88" s="186" t="s">
        <v>205</v>
      </c>
      <c r="AI88" s="181">
        <f t="shared" si="12"/>
        <v>65.599999999999994</v>
      </c>
      <c r="AJ88" s="187">
        <v>7.3199999999999896</v>
      </c>
      <c r="AK88" s="176">
        <v>5.28</v>
      </c>
      <c r="AL88" s="176">
        <v>53</v>
      </c>
      <c r="AM88" s="176"/>
      <c r="AN88" s="181">
        <f t="shared" si="13"/>
        <v>0</v>
      </c>
      <c r="AO88" s="181">
        <f t="shared" si="14"/>
        <v>0</v>
      </c>
      <c r="AP88" s="176"/>
      <c r="AQ88" s="176"/>
      <c r="AR88" s="176"/>
      <c r="AS88" s="176"/>
      <c r="AT88" s="176"/>
      <c r="AU88" s="176"/>
      <c r="AV88" s="176"/>
      <c r="AW88" s="183"/>
      <c r="AX88" s="176"/>
      <c r="AY88" s="176"/>
      <c r="AZ88" s="176"/>
      <c r="BA88" s="176"/>
      <c r="BB88" s="176">
        <v>230</v>
      </c>
      <c r="BC88" s="176"/>
      <c r="BD88" s="176">
        <f>277.9+94-76</f>
        <v>295.89999999999998</v>
      </c>
      <c r="BE88" s="176"/>
      <c r="BF88" s="181">
        <f t="shared" si="15"/>
        <v>658.02</v>
      </c>
    </row>
    <row r="89" spans="1:58" ht="14.25" customHeight="1">
      <c r="A89" s="176">
        <v>83</v>
      </c>
      <c r="B89" s="176" t="s">
        <v>123</v>
      </c>
      <c r="C89" s="177" t="s">
        <v>206</v>
      </c>
      <c r="D89" s="178">
        <v>28</v>
      </c>
      <c r="E89" s="178"/>
      <c r="F89" s="178"/>
      <c r="G89" s="178"/>
      <c r="H89" s="178">
        <f t="shared" si="9"/>
        <v>28</v>
      </c>
      <c r="I89" s="181">
        <f t="shared" si="1"/>
        <v>4059.73</v>
      </c>
      <c r="J89" s="181">
        <f t="shared" si="10"/>
        <v>236.67</v>
      </c>
      <c r="K89" s="148">
        <v>101.35</v>
      </c>
      <c r="L89" s="181">
        <f t="shared" si="3"/>
        <v>18</v>
      </c>
      <c r="M89" s="148">
        <v>18</v>
      </c>
      <c r="N89" s="176"/>
      <c r="O89" s="176"/>
      <c r="P89" s="176"/>
      <c r="Q89" s="176"/>
      <c r="R89" s="181">
        <f t="shared" si="11"/>
        <v>2.54</v>
      </c>
      <c r="S89" s="150">
        <v>2.54</v>
      </c>
      <c r="T89" s="176"/>
      <c r="U89" s="176"/>
      <c r="V89" s="176"/>
      <c r="W89" s="176"/>
      <c r="X89" s="148">
        <v>49.8</v>
      </c>
      <c r="Y89" s="151">
        <v>27.47</v>
      </c>
      <c r="Z89" s="176"/>
      <c r="AA89" s="176">
        <v>14.38</v>
      </c>
      <c r="AB89" s="176"/>
      <c r="AC89" s="176">
        <v>2.5299999999999998</v>
      </c>
      <c r="AD89" s="148">
        <v>20.6</v>
      </c>
      <c r="AE89" s="176"/>
      <c r="AF89" s="176"/>
      <c r="AG89" s="181">
        <v>1E-4</v>
      </c>
      <c r="AH89" s="186" t="s">
        <v>206</v>
      </c>
      <c r="AI89" s="181">
        <f t="shared" si="12"/>
        <v>290.64</v>
      </c>
      <c r="AJ89" s="187">
        <v>24.36</v>
      </c>
      <c r="AK89" s="176">
        <v>5.28</v>
      </c>
      <c r="AL89" s="176">
        <v>261</v>
      </c>
      <c r="AM89" s="176"/>
      <c r="AN89" s="181">
        <f t="shared" si="13"/>
        <v>3532.42</v>
      </c>
      <c r="AO89" s="181">
        <f t="shared" si="14"/>
        <v>0</v>
      </c>
      <c r="AP89" s="176"/>
      <c r="AQ89" s="176"/>
      <c r="AR89" s="176"/>
      <c r="AS89" s="176"/>
      <c r="AT89" s="176"/>
      <c r="AU89" s="176"/>
      <c r="AV89" s="176">
        <v>640</v>
      </c>
      <c r="AW89" s="183"/>
      <c r="AX89" s="176"/>
      <c r="AY89" s="176"/>
      <c r="AZ89" s="176"/>
      <c r="BA89" s="148">
        <v>2892.42</v>
      </c>
      <c r="BB89" s="176">
        <v>0</v>
      </c>
      <c r="BC89" s="176"/>
      <c r="BD89" s="176">
        <f>5375.68+368</f>
        <v>5743.68</v>
      </c>
      <c r="BE89" s="176"/>
      <c r="BF89" s="181">
        <f t="shared" si="15"/>
        <v>9803.41</v>
      </c>
    </row>
    <row r="90" spans="1:58" ht="14.25" customHeight="1">
      <c r="A90" s="176">
        <v>84</v>
      </c>
      <c r="B90" s="176" t="s">
        <v>123</v>
      </c>
      <c r="C90" s="177" t="s">
        <v>207</v>
      </c>
      <c r="D90" s="178">
        <v>13</v>
      </c>
      <c r="E90" s="178"/>
      <c r="F90" s="178">
        <v>1</v>
      </c>
      <c r="G90" s="178">
        <v>92</v>
      </c>
      <c r="H90" s="178">
        <f t="shared" si="9"/>
        <v>106</v>
      </c>
      <c r="I90" s="181">
        <f t="shared" si="1"/>
        <v>273.108</v>
      </c>
      <c r="J90" s="181">
        <f t="shared" si="10"/>
        <v>146.91000000000003</v>
      </c>
      <c r="K90" s="148">
        <v>73.44</v>
      </c>
      <c r="L90" s="181">
        <f t="shared" si="3"/>
        <v>0</v>
      </c>
      <c r="M90" s="176"/>
      <c r="N90" s="176"/>
      <c r="O90" s="176"/>
      <c r="P90" s="176"/>
      <c r="Q90" s="176"/>
      <c r="R90" s="181">
        <f t="shared" si="11"/>
        <v>0</v>
      </c>
      <c r="S90" s="176"/>
      <c r="T90" s="176"/>
      <c r="U90" s="176"/>
      <c r="V90" s="176"/>
      <c r="W90" s="176"/>
      <c r="X90" s="148">
        <v>32.369999999999997</v>
      </c>
      <c r="Y90" s="151">
        <v>16.93</v>
      </c>
      <c r="Z90" s="176"/>
      <c r="AA90" s="176">
        <v>9.68</v>
      </c>
      <c r="AB90" s="176"/>
      <c r="AC90" s="176">
        <v>1.8</v>
      </c>
      <c r="AD90" s="148">
        <v>12.69</v>
      </c>
      <c r="AE90" s="176"/>
      <c r="AF90" s="176"/>
      <c r="AG90" s="181">
        <v>1E-4</v>
      </c>
      <c r="AH90" s="186" t="s">
        <v>207</v>
      </c>
      <c r="AI90" s="181">
        <f t="shared" si="12"/>
        <v>115.00800000000001</v>
      </c>
      <c r="AJ90" s="187">
        <v>17.928000000000001</v>
      </c>
      <c r="AK90" s="176">
        <v>8.58</v>
      </c>
      <c r="AL90" s="176">
        <v>88.5</v>
      </c>
      <c r="AM90" s="176"/>
      <c r="AN90" s="181">
        <f t="shared" si="13"/>
        <v>11.190000000000001</v>
      </c>
      <c r="AO90" s="181">
        <f t="shared" si="14"/>
        <v>3.13</v>
      </c>
      <c r="AP90" s="150">
        <v>3.13</v>
      </c>
      <c r="AQ90" s="176"/>
      <c r="AR90" s="176"/>
      <c r="AS90" s="176"/>
      <c r="AT90" s="150">
        <v>8.06</v>
      </c>
      <c r="AU90" s="176"/>
      <c r="AV90" s="176"/>
      <c r="AW90" s="183"/>
      <c r="AX90" s="176"/>
      <c r="AY90" s="176"/>
      <c r="AZ90" s="176"/>
      <c r="BA90" s="176"/>
      <c r="BB90" s="176">
        <v>0</v>
      </c>
      <c r="BC90" s="176"/>
      <c r="BD90" s="176"/>
      <c r="BE90" s="176"/>
      <c r="BF90" s="181">
        <f t="shared" si="15"/>
        <v>273.108</v>
      </c>
    </row>
    <row r="91" spans="1:58" ht="14.25" customHeight="1">
      <c r="A91" s="176">
        <v>85</v>
      </c>
      <c r="B91" s="176" t="s">
        <v>123</v>
      </c>
      <c r="C91" s="177" t="s">
        <v>208</v>
      </c>
      <c r="D91" s="178">
        <v>42</v>
      </c>
      <c r="E91" s="178"/>
      <c r="F91" s="178"/>
      <c r="G91" s="178">
        <v>40</v>
      </c>
      <c r="H91" s="178">
        <f t="shared" si="9"/>
        <v>82</v>
      </c>
      <c r="I91" s="181">
        <f t="shared" si="1"/>
        <v>3564.04</v>
      </c>
      <c r="J91" s="181">
        <f t="shared" si="10"/>
        <v>2209.69</v>
      </c>
      <c r="K91" s="148">
        <v>171.33</v>
      </c>
      <c r="L91" s="181">
        <f t="shared" si="3"/>
        <v>173.53</v>
      </c>
      <c r="M91" s="148">
        <v>87.75</v>
      </c>
      <c r="N91" s="176"/>
      <c r="O91" s="148">
        <v>85.78</v>
      </c>
      <c r="P91" s="176"/>
      <c r="Q91" s="176"/>
      <c r="R91" s="181">
        <f t="shared" si="11"/>
        <v>13.25</v>
      </c>
      <c r="S91" s="150">
        <v>13.25</v>
      </c>
      <c r="T91" s="176"/>
      <c r="U91" s="176"/>
      <c r="V91" s="176"/>
      <c r="W91" s="176"/>
      <c r="X91" s="148">
        <v>7.47</v>
      </c>
      <c r="Y91" s="151">
        <v>44.77</v>
      </c>
      <c r="Z91" s="148"/>
      <c r="AA91" s="176">
        <v>22.95</v>
      </c>
      <c r="AB91" s="176"/>
      <c r="AC91" s="176">
        <v>2.81</v>
      </c>
      <c r="AD91" s="148">
        <v>33.58</v>
      </c>
      <c r="AE91" s="176"/>
      <c r="AF91" s="148">
        <v>1740</v>
      </c>
      <c r="AG91" s="181">
        <v>1E-4</v>
      </c>
      <c r="AH91" s="186" t="s">
        <v>208</v>
      </c>
      <c r="AI91" s="181">
        <f t="shared" si="12"/>
        <v>568.16</v>
      </c>
      <c r="AJ91" s="187">
        <v>39.42</v>
      </c>
      <c r="AK91" s="176">
        <v>25.74</v>
      </c>
      <c r="AL91" s="176">
        <v>503</v>
      </c>
      <c r="AM91" s="176"/>
      <c r="AN91" s="181">
        <f t="shared" si="13"/>
        <v>786.18999999999994</v>
      </c>
      <c r="AO91" s="181">
        <f t="shared" si="14"/>
        <v>0</v>
      </c>
      <c r="AP91" s="176"/>
      <c r="AQ91" s="176"/>
      <c r="AR91" s="176"/>
      <c r="AS91" s="176"/>
      <c r="AT91" s="150">
        <v>2.64</v>
      </c>
      <c r="AU91" s="176"/>
      <c r="AV91" s="176"/>
      <c r="AW91" s="183"/>
      <c r="AX91" s="176"/>
      <c r="AY91" s="176"/>
      <c r="AZ91" s="176"/>
      <c r="BA91" s="150">
        <v>783.55</v>
      </c>
      <c r="BB91" s="176">
        <v>1408.34</v>
      </c>
      <c r="BC91" s="176"/>
      <c r="BD91" s="176">
        <v>8578.9</v>
      </c>
      <c r="BE91" s="176"/>
      <c r="BF91" s="181">
        <f t="shared" si="15"/>
        <v>13551.279999999999</v>
      </c>
    </row>
    <row r="92" spans="1:58" ht="14.25" customHeight="1">
      <c r="A92" s="176">
        <v>86</v>
      </c>
      <c r="B92" s="176" t="s">
        <v>123</v>
      </c>
      <c r="C92" s="177" t="s">
        <v>209</v>
      </c>
      <c r="D92" s="178">
        <v>79</v>
      </c>
      <c r="E92" s="178"/>
      <c r="F92" s="178"/>
      <c r="G92" s="178">
        <v>29</v>
      </c>
      <c r="H92" s="178">
        <f t="shared" si="9"/>
        <v>108</v>
      </c>
      <c r="I92" s="181">
        <f t="shared" si="1"/>
        <v>762.60800000000006</v>
      </c>
      <c r="J92" s="181">
        <f t="shared" si="10"/>
        <v>679.98</v>
      </c>
      <c r="K92" s="148">
        <v>295.16000000000003</v>
      </c>
      <c r="L92" s="181">
        <f t="shared" si="3"/>
        <v>0</v>
      </c>
      <c r="M92" s="176"/>
      <c r="N92" s="176"/>
      <c r="O92" s="176"/>
      <c r="P92" s="176"/>
      <c r="Q92" s="176"/>
      <c r="R92" s="181">
        <f t="shared" si="11"/>
        <v>0</v>
      </c>
      <c r="S92" s="176"/>
      <c r="T92" s="176"/>
      <c r="U92" s="176"/>
      <c r="V92" s="176"/>
      <c r="W92" s="176"/>
      <c r="X92" s="148">
        <v>196.71</v>
      </c>
      <c r="Y92" s="151">
        <v>78.7</v>
      </c>
      <c r="Z92" s="176"/>
      <c r="AA92" s="176">
        <v>42.03</v>
      </c>
      <c r="AB92" s="176"/>
      <c r="AC92" s="176">
        <v>8.36</v>
      </c>
      <c r="AD92" s="148">
        <v>59.02</v>
      </c>
      <c r="AE92" s="176"/>
      <c r="AF92" s="176"/>
      <c r="AG92" s="181">
        <v>1E-4</v>
      </c>
      <c r="AH92" s="186" t="s">
        <v>209</v>
      </c>
      <c r="AI92" s="181">
        <f t="shared" si="12"/>
        <v>80.968000000000103</v>
      </c>
      <c r="AJ92" s="187">
        <v>58.968000000000103</v>
      </c>
      <c r="AK92" s="176">
        <v>0</v>
      </c>
      <c r="AL92" s="176">
        <v>22</v>
      </c>
      <c r="AM92" s="176"/>
      <c r="AN92" s="181">
        <f t="shared" si="13"/>
        <v>1.66</v>
      </c>
      <c r="AO92" s="181">
        <f t="shared" si="14"/>
        <v>0</v>
      </c>
      <c r="AP92" s="176"/>
      <c r="AQ92" s="176"/>
      <c r="AR92" s="176"/>
      <c r="AS92" s="176"/>
      <c r="AT92" s="150">
        <v>1.66</v>
      </c>
      <c r="AU92" s="176"/>
      <c r="AV92" s="176"/>
      <c r="AW92" s="183"/>
      <c r="AX92" s="176"/>
      <c r="AY92" s="176"/>
      <c r="AZ92" s="176"/>
      <c r="BA92" s="176"/>
      <c r="BB92" s="176">
        <v>319</v>
      </c>
      <c r="BC92" s="176"/>
      <c r="BD92" s="176">
        <f>142.85+68.2</f>
        <v>211.05</v>
      </c>
      <c r="BE92" s="176"/>
      <c r="BF92" s="181">
        <f t="shared" si="15"/>
        <v>1292.6580000000001</v>
      </c>
    </row>
    <row r="93" spans="1:58" ht="14.25" customHeight="1">
      <c r="A93" s="176">
        <v>87</v>
      </c>
      <c r="B93" s="176" t="s">
        <v>123</v>
      </c>
      <c r="C93" s="177" t="s">
        <v>210</v>
      </c>
      <c r="D93" s="178">
        <v>104</v>
      </c>
      <c r="E93" s="178"/>
      <c r="F93" s="178"/>
      <c r="G93" s="178">
        <v>20</v>
      </c>
      <c r="H93" s="178">
        <f t="shared" si="9"/>
        <v>124</v>
      </c>
      <c r="I93" s="181">
        <f t="shared" si="1"/>
        <v>1087.1400000000001</v>
      </c>
      <c r="J93" s="181">
        <f t="shared" si="10"/>
        <v>910.3</v>
      </c>
      <c r="K93" s="148">
        <v>399.61</v>
      </c>
      <c r="L93" s="181">
        <f t="shared" si="3"/>
        <v>0</v>
      </c>
      <c r="M93" s="176"/>
      <c r="N93" s="176"/>
      <c r="O93" s="176"/>
      <c r="P93" s="176"/>
      <c r="Q93" s="176"/>
      <c r="R93" s="181">
        <f t="shared" si="11"/>
        <v>0</v>
      </c>
      <c r="S93" s="176"/>
      <c r="T93" s="176"/>
      <c r="U93" s="176"/>
      <c r="V93" s="176"/>
      <c r="W93" s="176"/>
      <c r="X93" s="148">
        <v>258.95999999999998</v>
      </c>
      <c r="Y93" s="151">
        <v>105.37</v>
      </c>
      <c r="Z93" s="176"/>
      <c r="AA93" s="176">
        <v>56.13</v>
      </c>
      <c r="AB93" s="176"/>
      <c r="AC93" s="176">
        <v>11.2</v>
      </c>
      <c r="AD93" s="148">
        <v>79.03</v>
      </c>
      <c r="AE93" s="176"/>
      <c r="AF93" s="176"/>
      <c r="AG93" s="181">
        <v>1E-4</v>
      </c>
      <c r="AH93" s="186" t="s">
        <v>210</v>
      </c>
      <c r="AI93" s="181">
        <f t="shared" si="12"/>
        <v>176.32000000000022</v>
      </c>
      <c r="AJ93" s="187">
        <v>76.320000000000206</v>
      </c>
      <c r="AK93" s="176">
        <v>0</v>
      </c>
      <c r="AL93" s="176">
        <v>100</v>
      </c>
      <c r="AM93" s="176"/>
      <c r="AN93" s="181">
        <f t="shared" si="13"/>
        <v>0.52</v>
      </c>
      <c r="AO93" s="181">
        <f t="shared" si="14"/>
        <v>0</v>
      </c>
      <c r="AP93" s="176"/>
      <c r="AQ93" s="176"/>
      <c r="AR93" s="176"/>
      <c r="AS93" s="176"/>
      <c r="AT93" s="150">
        <v>0.52</v>
      </c>
      <c r="AU93" s="176"/>
      <c r="AV93" s="176"/>
      <c r="AW93" s="183"/>
      <c r="AX93" s="176"/>
      <c r="AY93" s="176"/>
      <c r="AZ93" s="176"/>
      <c r="BA93" s="176"/>
      <c r="BB93" s="176">
        <v>178</v>
      </c>
      <c r="BC93" s="176"/>
      <c r="BD93" s="176">
        <v>159.27000000000001</v>
      </c>
      <c r="BE93" s="176"/>
      <c r="BF93" s="181">
        <f t="shared" si="15"/>
        <v>1424.41</v>
      </c>
    </row>
    <row r="94" spans="1:58" ht="14.25" customHeight="1">
      <c r="A94" s="176">
        <v>88</v>
      </c>
      <c r="B94" s="176" t="s">
        <v>123</v>
      </c>
      <c r="C94" s="177" t="s">
        <v>211</v>
      </c>
      <c r="D94" s="178">
        <v>51</v>
      </c>
      <c r="E94" s="178"/>
      <c r="F94" s="178"/>
      <c r="G94" s="178">
        <v>12</v>
      </c>
      <c r="H94" s="178">
        <f t="shared" si="9"/>
        <v>63</v>
      </c>
      <c r="I94" s="181">
        <f t="shared" si="1"/>
        <v>667.89399999999989</v>
      </c>
      <c r="J94" s="181">
        <f t="shared" si="10"/>
        <v>394.63</v>
      </c>
      <c r="K94" s="148">
        <v>158.49</v>
      </c>
      <c r="L94" s="181">
        <f t="shared" si="3"/>
        <v>20.25</v>
      </c>
      <c r="M94" s="148">
        <v>20.25</v>
      </c>
      <c r="N94" s="176"/>
      <c r="O94" s="176"/>
      <c r="P94" s="176"/>
      <c r="Q94" s="176"/>
      <c r="R94" s="181">
        <f t="shared" si="11"/>
        <v>2.62</v>
      </c>
      <c r="S94" s="150">
        <v>2.62</v>
      </c>
      <c r="T94" s="176"/>
      <c r="U94" s="176"/>
      <c r="V94" s="176"/>
      <c r="W94" s="176"/>
      <c r="X94" s="148">
        <v>104.58</v>
      </c>
      <c r="Y94" s="151">
        <v>45.75</v>
      </c>
      <c r="Z94" s="176"/>
      <c r="AA94" s="176">
        <v>24.18</v>
      </c>
      <c r="AB94" s="176"/>
      <c r="AC94" s="176">
        <v>4.45</v>
      </c>
      <c r="AD94" s="148">
        <v>34.31</v>
      </c>
      <c r="AE94" s="176"/>
      <c r="AF94" s="176"/>
      <c r="AG94" s="181">
        <v>1E-4</v>
      </c>
      <c r="AH94" s="186" t="s">
        <v>211</v>
      </c>
      <c r="AI94" s="181">
        <f t="shared" si="12"/>
        <v>271.60399999999998</v>
      </c>
      <c r="AJ94" s="187">
        <v>41.664000000000001</v>
      </c>
      <c r="AK94" s="176">
        <v>5.94</v>
      </c>
      <c r="AL94" s="176">
        <v>206</v>
      </c>
      <c r="AM94" s="176">
        <v>18</v>
      </c>
      <c r="AN94" s="181">
        <f t="shared" si="13"/>
        <v>1.66</v>
      </c>
      <c r="AO94" s="181">
        <f t="shared" si="14"/>
        <v>0</v>
      </c>
      <c r="AP94" s="176"/>
      <c r="AQ94" s="176"/>
      <c r="AR94" s="176"/>
      <c r="AS94" s="176"/>
      <c r="AT94" s="150">
        <v>1.66</v>
      </c>
      <c r="AU94" s="176"/>
      <c r="AV94" s="176"/>
      <c r="AW94" s="183"/>
      <c r="AX94" s="176"/>
      <c r="AY94" s="176"/>
      <c r="AZ94" s="176"/>
      <c r="BA94" s="176"/>
      <c r="BB94" s="176">
        <v>50</v>
      </c>
      <c r="BC94" s="176"/>
      <c r="BD94" s="176"/>
      <c r="BE94" s="176"/>
      <c r="BF94" s="181">
        <f t="shared" si="15"/>
        <v>717.89399999999989</v>
      </c>
    </row>
    <row r="95" spans="1:58" ht="14.25" customHeight="1">
      <c r="A95" s="176">
        <v>89</v>
      </c>
      <c r="B95" s="176" t="s">
        <v>123</v>
      </c>
      <c r="C95" s="177" t="s">
        <v>212</v>
      </c>
      <c r="D95" s="178">
        <v>8</v>
      </c>
      <c r="E95" s="178"/>
      <c r="F95" s="178"/>
      <c r="G95" s="178"/>
      <c r="H95" s="178">
        <f t="shared" si="9"/>
        <v>8</v>
      </c>
      <c r="I95" s="181">
        <f t="shared" si="1"/>
        <v>208.03</v>
      </c>
      <c r="J95" s="181">
        <f t="shared" si="10"/>
        <v>71.790000000000006</v>
      </c>
      <c r="K95" s="148">
        <v>31.74</v>
      </c>
      <c r="L95" s="181">
        <f t="shared" si="3"/>
        <v>18</v>
      </c>
      <c r="M95" s="148">
        <v>18</v>
      </c>
      <c r="N95" s="176"/>
      <c r="O95" s="176"/>
      <c r="P95" s="176"/>
      <c r="Q95" s="176"/>
      <c r="R95" s="181">
        <f t="shared" si="11"/>
        <v>2.65</v>
      </c>
      <c r="S95" s="150">
        <v>2.65</v>
      </c>
      <c r="T95" s="176"/>
      <c r="U95" s="176"/>
      <c r="V95" s="176"/>
      <c r="W95" s="176"/>
      <c r="X95" s="176"/>
      <c r="Y95" s="151">
        <v>8.3800000000000008</v>
      </c>
      <c r="Z95" s="176"/>
      <c r="AA95" s="176">
        <v>4.2300000000000004</v>
      </c>
      <c r="AB95" s="176"/>
      <c r="AC95" s="176">
        <v>0.5</v>
      </c>
      <c r="AD95" s="148">
        <v>6.29</v>
      </c>
      <c r="AE95" s="176"/>
      <c r="AF95" s="176"/>
      <c r="AG95" s="181">
        <v>1E-4</v>
      </c>
      <c r="AH95" s="186" t="s">
        <v>212</v>
      </c>
      <c r="AI95" s="181">
        <f t="shared" si="12"/>
        <v>76.239999999999995</v>
      </c>
      <c r="AJ95" s="187">
        <v>6.96</v>
      </c>
      <c r="AK95" s="176">
        <v>5.28</v>
      </c>
      <c r="AL95" s="176">
        <v>64</v>
      </c>
      <c r="AM95" s="176"/>
      <c r="AN95" s="181">
        <f t="shared" si="13"/>
        <v>60</v>
      </c>
      <c r="AO95" s="181">
        <f t="shared" si="14"/>
        <v>0</v>
      </c>
      <c r="AP95" s="176"/>
      <c r="AQ95" s="176"/>
      <c r="AR95" s="176"/>
      <c r="AS95" s="176"/>
      <c r="AT95" s="176"/>
      <c r="AU95" s="176"/>
      <c r="AV95" s="176"/>
      <c r="AW95" s="183"/>
      <c r="AX95" s="176"/>
      <c r="AY95" s="176"/>
      <c r="AZ95" s="176"/>
      <c r="BA95" s="150">
        <v>60</v>
      </c>
      <c r="BB95" s="176">
        <v>0</v>
      </c>
      <c r="BC95" s="176">
        <v>30</v>
      </c>
      <c r="BD95" s="176"/>
      <c r="BE95" s="176"/>
      <c r="BF95" s="181">
        <f t="shared" si="15"/>
        <v>238.03</v>
      </c>
    </row>
    <row r="96" spans="1:58" ht="14.25" customHeight="1">
      <c r="A96" s="176">
        <v>90</v>
      </c>
      <c r="B96" s="176" t="s">
        <v>123</v>
      </c>
      <c r="C96" s="177" t="s">
        <v>213</v>
      </c>
      <c r="D96" s="178">
        <v>108</v>
      </c>
      <c r="E96" s="178"/>
      <c r="F96" s="178"/>
      <c r="G96" s="178">
        <v>75</v>
      </c>
      <c r="H96" s="178">
        <f t="shared" si="9"/>
        <v>183</v>
      </c>
      <c r="I96" s="181">
        <f t="shared" si="1"/>
        <v>1530.72</v>
      </c>
      <c r="J96" s="181">
        <f t="shared" si="10"/>
        <v>1138.5</v>
      </c>
      <c r="K96" s="148">
        <v>452.95</v>
      </c>
      <c r="L96" s="181">
        <f t="shared" si="3"/>
        <v>231.75</v>
      </c>
      <c r="M96" s="148">
        <v>96.75</v>
      </c>
      <c r="N96" s="176"/>
      <c r="O96" s="176"/>
      <c r="P96" s="176"/>
      <c r="Q96" s="176">
        <v>135</v>
      </c>
      <c r="R96" s="181">
        <f t="shared" si="11"/>
        <v>16.920000000000002</v>
      </c>
      <c r="S96" s="150">
        <v>16.920000000000002</v>
      </c>
      <c r="T96" s="176"/>
      <c r="U96" s="176"/>
      <c r="V96" s="176"/>
      <c r="W96" s="176"/>
      <c r="X96" s="148">
        <v>161.85</v>
      </c>
      <c r="Y96" s="151">
        <v>116.56</v>
      </c>
      <c r="Z96" s="176"/>
      <c r="AA96" s="176">
        <v>61.05</v>
      </c>
      <c r="AB96" s="176"/>
      <c r="AC96" s="176">
        <v>10</v>
      </c>
      <c r="AD96" s="148">
        <v>87.42</v>
      </c>
      <c r="AE96" s="176"/>
      <c r="AF96" s="148"/>
      <c r="AG96" s="181">
        <v>1E-4</v>
      </c>
      <c r="AH96" s="186" t="s">
        <v>213</v>
      </c>
      <c r="AI96" s="181">
        <f t="shared" si="12"/>
        <v>384.74</v>
      </c>
      <c r="AJ96" s="187">
        <v>99.36</v>
      </c>
      <c r="AK96" s="176">
        <v>28.38</v>
      </c>
      <c r="AL96" s="176">
        <v>257</v>
      </c>
      <c r="AM96" s="176"/>
      <c r="AN96" s="181">
        <f t="shared" si="13"/>
        <v>7.48</v>
      </c>
      <c r="AO96" s="181">
        <f t="shared" si="14"/>
        <v>0</v>
      </c>
      <c r="AP96" s="176"/>
      <c r="AQ96" s="176"/>
      <c r="AR96" s="176"/>
      <c r="AS96" s="176"/>
      <c r="AT96" s="150">
        <v>2.48</v>
      </c>
      <c r="AU96" s="176"/>
      <c r="AV96" s="176"/>
      <c r="AW96" s="183"/>
      <c r="AX96" s="176"/>
      <c r="AY96" s="176"/>
      <c r="AZ96" s="176"/>
      <c r="BA96" s="176">
        <v>5</v>
      </c>
      <c r="BB96" s="176">
        <v>70</v>
      </c>
      <c r="BC96" s="176"/>
      <c r="BD96" s="176">
        <v>7643.43</v>
      </c>
      <c r="BE96" s="176"/>
      <c r="BF96" s="181">
        <f t="shared" si="15"/>
        <v>9244.15</v>
      </c>
    </row>
    <row r="97" spans="1:58" ht="14.25" customHeight="1">
      <c r="A97" s="176">
        <v>91</v>
      </c>
      <c r="B97" s="176" t="s">
        <v>123</v>
      </c>
      <c r="C97" s="177" t="s">
        <v>214</v>
      </c>
      <c r="D97" s="178">
        <v>56</v>
      </c>
      <c r="E97" s="178"/>
      <c r="F97" s="178"/>
      <c r="G97" s="178">
        <v>23</v>
      </c>
      <c r="H97" s="178">
        <f t="shared" si="9"/>
        <v>79</v>
      </c>
      <c r="I97" s="181">
        <f t="shared" si="1"/>
        <v>868.58199999999999</v>
      </c>
      <c r="J97" s="181">
        <f t="shared" si="10"/>
        <v>575.38599999999997</v>
      </c>
      <c r="K97" s="148">
        <v>216.15</v>
      </c>
      <c r="L97" s="181">
        <f t="shared" si="3"/>
        <v>100.706</v>
      </c>
      <c r="M97" s="148">
        <v>31.5</v>
      </c>
      <c r="N97" s="148">
        <v>10.56</v>
      </c>
      <c r="O97" s="176"/>
      <c r="P97" s="176"/>
      <c r="Q97" s="148">
        <v>58.646000000000001</v>
      </c>
      <c r="R97" s="181">
        <f t="shared" si="11"/>
        <v>18.48</v>
      </c>
      <c r="S97" s="150">
        <v>18.48</v>
      </c>
      <c r="T97" s="176"/>
      <c r="U97" s="176"/>
      <c r="V97" s="176"/>
      <c r="W97" s="176"/>
      <c r="X97" s="148">
        <v>104.58</v>
      </c>
      <c r="Y97" s="151">
        <v>57.15</v>
      </c>
      <c r="Z97" s="176"/>
      <c r="AA97" s="176">
        <v>30.11</v>
      </c>
      <c r="AB97" s="176"/>
      <c r="AC97" s="176">
        <v>5.35</v>
      </c>
      <c r="AD97" s="148">
        <v>42.86</v>
      </c>
      <c r="AE97" s="176"/>
      <c r="AF97" s="148"/>
      <c r="AG97" s="181">
        <v>1E-4</v>
      </c>
      <c r="AH97" s="186" t="s">
        <v>214</v>
      </c>
      <c r="AI97" s="181">
        <f t="shared" si="12"/>
        <v>283.19600000000003</v>
      </c>
      <c r="AJ97" s="187">
        <v>46.456000000000003</v>
      </c>
      <c r="AK97" s="176">
        <v>9.24</v>
      </c>
      <c r="AL97" s="176">
        <v>227.5</v>
      </c>
      <c r="AM97" s="176"/>
      <c r="AN97" s="181">
        <f t="shared" si="13"/>
        <v>10</v>
      </c>
      <c r="AO97" s="181">
        <f t="shared" si="14"/>
        <v>0</v>
      </c>
      <c r="AP97" s="176"/>
      <c r="AQ97" s="176"/>
      <c r="AR97" s="176"/>
      <c r="AS97" s="176"/>
      <c r="AT97" s="176"/>
      <c r="AU97" s="176"/>
      <c r="AV97" s="176"/>
      <c r="AW97" s="183"/>
      <c r="AX97" s="176"/>
      <c r="AY97" s="176"/>
      <c r="AZ97" s="176"/>
      <c r="BA97" s="176">
        <v>10</v>
      </c>
      <c r="BB97" s="176">
        <v>0</v>
      </c>
      <c r="BC97" s="176"/>
      <c r="BD97" s="176">
        <v>890.81</v>
      </c>
      <c r="BE97" s="176"/>
      <c r="BF97" s="181">
        <f t="shared" si="15"/>
        <v>1759.3919999999998</v>
      </c>
    </row>
    <row r="98" spans="1:58" ht="14.25" customHeight="1">
      <c r="A98" s="176">
        <v>92</v>
      </c>
      <c r="B98" s="176" t="s">
        <v>123</v>
      </c>
      <c r="C98" s="177" t="s">
        <v>215</v>
      </c>
      <c r="D98" s="178">
        <v>35</v>
      </c>
      <c r="E98" s="178"/>
      <c r="F98" s="178">
        <v>1</v>
      </c>
      <c r="G98" s="178">
        <v>21</v>
      </c>
      <c r="H98" s="178">
        <f t="shared" si="9"/>
        <v>57</v>
      </c>
      <c r="I98" s="181">
        <f t="shared" si="1"/>
        <v>505.41600000000017</v>
      </c>
      <c r="J98" s="181">
        <f t="shared" si="10"/>
        <v>316.75000000000011</v>
      </c>
      <c r="K98" s="148">
        <v>141.33000000000001</v>
      </c>
      <c r="L98" s="181">
        <f t="shared" si="3"/>
        <v>18</v>
      </c>
      <c r="M98" s="148">
        <v>18</v>
      </c>
      <c r="N98" s="176"/>
      <c r="O98" s="176"/>
      <c r="P98" s="176"/>
      <c r="Q98" s="176"/>
      <c r="R98" s="181">
        <f t="shared" si="11"/>
        <v>3.02</v>
      </c>
      <c r="S98" s="150">
        <v>3.02</v>
      </c>
      <c r="T98" s="176"/>
      <c r="U98" s="176"/>
      <c r="V98" s="176"/>
      <c r="W98" s="176"/>
      <c r="X98" s="148">
        <v>67.23</v>
      </c>
      <c r="Y98" s="151">
        <v>36.729999999999997</v>
      </c>
      <c r="Z98" s="176"/>
      <c r="AA98" s="176">
        <v>19.41</v>
      </c>
      <c r="AB98" s="176"/>
      <c r="AC98" s="176">
        <v>3.48</v>
      </c>
      <c r="AD98" s="148">
        <v>27.55</v>
      </c>
      <c r="AE98" s="176"/>
      <c r="AF98" s="176"/>
      <c r="AG98" s="181">
        <v>1E-4</v>
      </c>
      <c r="AH98" s="186" t="s">
        <v>215</v>
      </c>
      <c r="AI98" s="181">
        <f t="shared" si="12"/>
        <v>179.93600000000001</v>
      </c>
      <c r="AJ98" s="187">
        <v>29.655999999999999</v>
      </c>
      <c r="AK98" s="176">
        <v>5.28</v>
      </c>
      <c r="AL98" s="176">
        <v>145</v>
      </c>
      <c r="AM98" s="176"/>
      <c r="AN98" s="181">
        <f t="shared" si="13"/>
        <v>8.73</v>
      </c>
      <c r="AO98" s="181">
        <f t="shared" si="14"/>
        <v>0</v>
      </c>
      <c r="AP98" s="176"/>
      <c r="AQ98" s="176"/>
      <c r="AR98" s="176"/>
      <c r="AS98" s="176"/>
      <c r="AT98" s="150">
        <v>8.73</v>
      </c>
      <c r="AU98" s="176"/>
      <c r="AV98" s="176"/>
      <c r="AW98" s="183"/>
      <c r="AX98" s="176"/>
      <c r="AY98" s="176"/>
      <c r="AZ98" s="176"/>
      <c r="BA98" s="176"/>
      <c r="BB98" s="176">
        <v>45</v>
      </c>
      <c r="BC98" s="176"/>
      <c r="BD98" s="176">
        <v>366</v>
      </c>
      <c r="BE98" s="176"/>
      <c r="BF98" s="181">
        <f t="shared" si="15"/>
        <v>916.41600000000017</v>
      </c>
    </row>
    <row r="99" spans="1:58" ht="14.25" customHeight="1">
      <c r="A99" s="176">
        <v>93</v>
      </c>
      <c r="B99" s="176" t="s">
        <v>123</v>
      </c>
      <c r="C99" s="177" t="s">
        <v>216</v>
      </c>
      <c r="D99" s="178">
        <v>13</v>
      </c>
      <c r="E99" s="178"/>
      <c r="F99" s="178"/>
      <c r="G99" s="178">
        <v>6</v>
      </c>
      <c r="H99" s="178">
        <f t="shared" si="9"/>
        <v>19</v>
      </c>
      <c r="I99" s="181">
        <f t="shared" si="1"/>
        <v>249.49199999999999</v>
      </c>
      <c r="J99" s="181">
        <f t="shared" si="10"/>
        <v>122.07999999999998</v>
      </c>
      <c r="K99" s="148">
        <v>55.22</v>
      </c>
      <c r="L99" s="181">
        <f t="shared" si="3"/>
        <v>29.25</v>
      </c>
      <c r="M99" s="148">
        <v>29.25</v>
      </c>
      <c r="N99" s="176"/>
      <c r="O99" s="176"/>
      <c r="P99" s="176"/>
      <c r="Q99" s="176"/>
      <c r="R99" s="181">
        <f t="shared" si="11"/>
        <v>4.5999999999999996</v>
      </c>
      <c r="S99" s="150">
        <v>4.5999999999999996</v>
      </c>
      <c r="T99" s="176"/>
      <c r="U99" s="176"/>
      <c r="V99" s="176"/>
      <c r="W99" s="176"/>
      <c r="X99" s="176"/>
      <c r="Y99" s="151">
        <v>14.25</v>
      </c>
      <c r="Z99" s="176"/>
      <c r="AA99" s="176">
        <v>7.22</v>
      </c>
      <c r="AB99" s="176"/>
      <c r="AC99" s="176">
        <v>0.85</v>
      </c>
      <c r="AD99" s="148">
        <v>10.69</v>
      </c>
      <c r="AE99" s="176"/>
      <c r="AF99" s="176"/>
      <c r="AG99" s="181">
        <v>1E-4</v>
      </c>
      <c r="AH99" s="186" t="s">
        <v>216</v>
      </c>
      <c r="AI99" s="181">
        <f t="shared" si="12"/>
        <v>127.41200000000001</v>
      </c>
      <c r="AJ99" s="187">
        <v>10.832000000000001</v>
      </c>
      <c r="AK99" s="176">
        <v>8.58</v>
      </c>
      <c r="AL99" s="176">
        <v>108</v>
      </c>
      <c r="AM99" s="176"/>
      <c r="AN99" s="181">
        <f t="shared" si="13"/>
        <v>0</v>
      </c>
      <c r="AO99" s="181">
        <f t="shared" si="14"/>
        <v>0</v>
      </c>
      <c r="AP99" s="176"/>
      <c r="AQ99" s="176"/>
      <c r="AR99" s="176"/>
      <c r="AS99" s="176"/>
      <c r="AT99" s="176"/>
      <c r="AU99" s="176"/>
      <c r="AV99" s="176"/>
      <c r="AW99" s="183"/>
      <c r="AX99" s="176"/>
      <c r="AY99" s="176"/>
      <c r="AZ99" s="176"/>
      <c r="BA99" s="176"/>
      <c r="BB99" s="176">
        <v>262.58999999999997</v>
      </c>
      <c r="BC99" s="176"/>
      <c r="BD99" s="176"/>
      <c r="BE99" s="176"/>
      <c r="BF99" s="181">
        <f t="shared" si="15"/>
        <v>512.08199999999999</v>
      </c>
    </row>
    <row r="100" spans="1:58" ht="14.25" customHeight="1">
      <c r="A100" s="176">
        <v>94</v>
      </c>
      <c r="B100" s="176" t="s">
        <v>123</v>
      </c>
      <c r="C100" s="177" t="s">
        <v>217</v>
      </c>
      <c r="D100" s="178">
        <v>14</v>
      </c>
      <c r="E100" s="178"/>
      <c r="F100" s="178"/>
      <c r="G100" s="178"/>
      <c r="H100" s="178">
        <f t="shared" si="9"/>
        <v>14</v>
      </c>
      <c r="I100" s="181">
        <f t="shared" si="1"/>
        <v>227.11</v>
      </c>
      <c r="J100" s="181">
        <f t="shared" si="10"/>
        <v>125.55</v>
      </c>
      <c r="K100" s="148">
        <v>55.97</v>
      </c>
      <c r="L100" s="181">
        <f t="shared" si="3"/>
        <v>6.75</v>
      </c>
      <c r="M100" s="148">
        <v>6.75</v>
      </c>
      <c r="N100" s="176"/>
      <c r="O100" s="176"/>
      <c r="P100" s="176"/>
      <c r="Q100" s="176"/>
      <c r="R100" s="181">
        <f t="shared" si="11"/>
        <v>0.89</v>
      </c>
      <c r="S100" s="150">
        <v>0.89</v>
      </c>
      <c r="T100" s="176"/>
      <c r="U100" s="176"/>
      <c r="V100" s="176"/>
      <c r="W100" s="176"/>
      <c r="X100" s="148">
        <v>27.39</v>
      </c>
      <c r="Y100" s="151">
        <v>14.56</v>
      </c>
      <c r="Z100" s="176"/>
      <c r="AA100" s="176">
        <v>7.66</v>
      </c>
      <c r="AB100" s="176"/>
      <c r="AC100" s="176">
        <v>1.41</v>
      </c>
      <c r="AD100" s="148">
        <v>10.92</v>
      </c>
      <c r="AE100" s="176"/>
      <c r="AF100" s="176"/>
      <c r="AG100" s="181">
        <v>1E-4</v>
      </c>
      <c r="AH100" s="186" t="s">
        <v>217</v>
      </c>
      <c r="AI100" s="181">
        <f t="shared" si="12"/>
        <v>101.56</v>
      </c>
      <c r="AJ100" s="187">
        <v>10.08</v>
      </c>
      <c r="AK100" s="176">
        <v>1.98</v>
      </c>
      <c r="AL100" s="176">
        <v>85</v>
      </c>
      <c r="AM100" s="176">
        <v>4.5</v>
      </c>
      <c r="AN100" s="181">
        <f t="shared" si="13"/>
        <v>0</v>
      </c>
      <c r="AO100" s="181">
        <f t="shared" si="14"/>
        <v>0</v>
      </c>
      <c r="AP100" s="176"/>
      <c r="AQ100" s="176"/>
      <c r="AR100" s="176"/>
      <c r="AS100" s="176"/>
      <c r="AT100" s="176"/>
      <c r="AU100" s="176"/>
      <c r="AV100" s="176"/>
      <c r="AW100" s="183"/>
      <c r="AX100" s="176"/>
      <c r="AY100" s="176"/>
      <c r="AZ100" s="176"/>
      <c r="BA100" s="176"/>
      <c r="BB100" s="176">
        <v>50</v>
      </c>
      <c r="BC100" s="176"/>
      <c r="BD100" s="176">
        <v>137</v>
      </c>
      <c r="BE100" s="176"/>
      <c r="BF100" s="181">
        <f t="shared" si="15"/>
        <v>414.11</v>
      </c>
    </row>
    <row r="101" spans="1:58" ht="14.25" customHeight="1">
      <c r="A101" s="176">
        <v>95</v>
      </c>
      <c r="B101" s="176" t="s">
        <v>123</v>
      </c>
      <c r="C101" s="177" t="s">
        <v>218</v>
      </c>
      <c r="D101" s="178">
        <v>16</v>
      </c>
      <c r="E101" s="178"/>
      <c r="F101" s="178"/>
      <c r="G101" s="178"/>
      <c r="H101" s="178">
        <f t="shared" si="9"/>
        <v>16</v>
      </c>
      <c r="I101" s="181">
        <f t="shared" si="1"/>
        <v>327.98999999999995</v>
      </c>
      <c r="J101" s="181">
        <f t="shared" si="10"/>
        <v>144.14999999999995</v>
      </c>
      <c r="K101" s="148">
        <v>63.82</v>
      </c>
      <c r="L101" s="181">
        <f t="shared" si="3"/>
        <v>27</v>
      </c>
      <c r="M101" s="148">
        <v>27</v>
      </c>
      <c r="N101" s="176"/>
      <c r="O101" s="176"/>
      <c r="P101" s="176"/>
      <c r="Q101" s="176"/>
      <c r="R101" s="181">
        <f t="shared" si="11"/>
        <v>4.24</v>
      </c>
      <c r="S101" s="150">
        <v>4.24</v>
      </c>
      <c r="T101" s="176"/>
      <c r="U101" s="176"/>
      <c r="V101" s="176"/>
      <c r="W101" s="176"/>
      <c r="X101" s="148">
        <v>9.9600000000000009</v>
      </c>
      <c r="Y101" s="151">
        <v>16.8</v>
      </c>
      <c r="Z101" s="176"/>
      <c r="AA101" s="176">
        <v>8.56</v>
      </c>
      <c r="AB101" s="176"/>
      <c r="AC101" s="176">
        <v>1.17</v>
      </c>
      <c r="AD101" s="148">
        <v>12.6</v>
      </c>
      <c r="AE101" s="176"/>
      <c r="AF101" s="176"/>
      <c r="AG101" s="181">
        <v>1E-4</v>
      </c>
      <c r="AH101" s="186" t="s">
        <v>218</v>
      </c>
      <c r="AI101" s="181">
        <f t="shared" si="12"/>
        <v>183.84</v>
      </c>
      <c r="AJ101" s="187">
        <v>13.92</v>
      </c>
      <c r="AK101" s="176">
        <v>7.92</v>
      </c>
      <c r="AL101" s="176">
        <v>162</v>
      </c>
      <c r="AM101" s="176"/>
      <c r="AN101" s="181">
        <f t="shared" si="13"/>
        <v>0</v>
      </c>
      <c r="AO101" s="181">
        <f t="shared" si="14"/>
        <v>0</v>
      </c>
      <c r="AP101" s="176"/>
      <c r="AQ101" s="176"/>
      <c r="AR101" s="176"/>
      <c r="AS101" s="176"/>
      <c r="AT101" s="176"/>
      <c r="AU101" s="176"/>
      <c r="AV101" s="176"/>
      <c r="AW101" s="183"/>
      <c r="AX101" s="176"/>
      <c r="AY101" s="176"/>
      <c r="AZ101" s="176"/>
      <c r="BA101" s="176"/>
      <c r="BB101" s="176">
        <v>1165</v>
      </c>
      <c r="BC101" s="176"/>
      <c r="BD101" s="176">
        <v>3340.2</v>
      </c>
      <c r="BE101" s="176"/>
      <c r="BF101" s="181">
        <f t="shared" si="15"/>
        <v>4833.1899999999996</v>
      </c>
    </row>
    <row r="102" spans="1:58" ht="14.25" customHeight="1">
      <c r="A102" s="176">
        <v>96</v>
      </c>
      <c r="B102" s="176" t="s">
        <v>123</v>
      </c>
      <c r="C102" s="177" t="s">
        <v>219</v>
      </c>
      <c r="D102" s="178">
        <v>41</v>
      </c>
      <c r="E102" s="178"/>
      <c r="F102" s="178"/>
      <c r="G102" s="178">
        <v>57</v>
      </c>
      <c r="H102" s="178">
        <f t="shared" si="9"/>
        <v>98</v>
      </c>
      <c r="I102" s="181">
        <f t="shared" si="1"/>
        <v>990.85799999999995</v>
      </c>
      <c r="J102" s="181">
        <f t="shared" si="10"/>
        <v>406.55400000000003</v>
      </c>
      <c r="K102" s="148">
        <v>161.9</v>
      </c>
      <c r="L102" s="181">
        <f t="shared" si="3"/>
        <v>74.293999999999997</v>
      </c>
      <c r="M102" s="148">
        <v>38.25</v>
      </c>
      <c r="N102" s="148">
        <v>12.02</v>
      </c>
      <c r="O102" s="176"/>
      <c r="P102" s="176"/>
      <c r="Q102" s="176">
        <v>24.024000000000001</v>
      </c>
      <c r="R102" s="181">
        <f t="shared" si="11"/>
        <v>9.83</v>
      </c>
      <c r="S102" s="150">
        <v>9.83</v>
      </c>
      <c r="T102" s="176"/>
      <c r="U102" s="176"/>
      <c r="V102" s="176"/>
      <c r="W102" s="176"/>
      <c r="X102" s="148">
        <v>59.76</v>
      </c>
      <c r="Y102" s="151">
        <v>42.67</v>
      </c>
      <c r="Z102" s="176"/>
      <c r="AA102" s="176">
        <v>22.52</v>
      </c>
      <c r="AB102" s="176"/>
      <c r="AC102" s="176">
        <v>3.58</v>
      </c>
      <c r="AD102" s="148">
        <v>32</v>
      </c>
      <c r="AE102" s="176"/>
      <c r="AF102" s="176"/>
      <c r="AG102" s="181">
        <v>1E-4</v>
      </c>
      <c r="AH102" s="186" t="s">
        <v>219</v>
      </c>
      <c r="AI102" s="181">
        <f t="shared" si="12"/>
        <v>569.99400000000003</v>
      </c>
      <c r="AJ102" s="187">
        <v>39.774000000000001</v>
      </c>
      <c r="AK102" s="176">
        <v>11.22</v>
      </c>
      <c r="AL102" s="176">
        <v>495</v>
      </c>
      <c r="AM102" s="176">
        <v>24</v>
      </c>
      <c r="AN102" s="181">
        <f t="shared" si="13"/>
        <v>14.31</v>
      </c>
      <c r="AO102" s="181">
        <f t="shared" si="14"/>
        <v>0</v>
      </c>
      <c r="AP102" s="176"/>
      <c r="AQ102" s="176"/>
      <c r="AR102" s="176"/>
      <c r="AS102" s="176"/>
      <c r="AT102" s="150">
        <v>14.31</v>
      </c>
      <c r="AU102" s="176"/>
      <c r="AV102" s="176"/>
      <c r="AW102" s="183"/>
      <c r="AX102" s="176"/>
      <c r="AY102" s="176"/>
      <c r="AZ102" s="176"/>
      <c r="BA102" s="176"/>
      <c r="BB102" s="176">
        <f>150+51.153</f>
        <v>201.15299999999999</v>
      </c>
      <c r="BC102" s="176">
        <v>800</v>
      </c>
      <c r="BD102" s="176">
        <v>2396.84</v>
      </c>
      <c r="BE102" s="176"/>
      <c r="BF102" s="181">
        <f t="shared" si="15"/>
        <v>4388.8510000000006</v>
      </c>
    </row>
    <row r="103" spans="1:58" ht="14.25" customHeight="1">
      <c r="A103" s="176">
        <v>97</v>
      </c>
      <c r="B103" s="176" t="s">
        <v>123</v>
      </c>
      <c r="C103" s="177" t="s">
        <v>220</v>
      </c>
      <c r="D103" s="178">
        <v>29</v>
      </c>
      <c r="E103" s="178"/>
      <c r="F103" s="178"/>
      <c r="G103" s="178"/>
      <c r="H103" s="178">
        <f t="shared" si="9"/>
        <v>29</v>
      </c>
      <c r="I103" s="181">
        <f t="shared" si="1"/>
        <v>318.83</v>
      </c>
      <c r="J103" s="181">
        <f t="shared" si="10"/>
        <v>254.95</v>
      </c>
      <c r="K103" s="148">
        <v>112.27</v>
      </c>
      <c r="L103" s="181">
        <f t="shared" si="3"/>
        <v>0</v>
      </c>
      <c r="M103" s="176"/>
      <c r="N103" s="176"/>
      <c r="O103" s="176"/>
      <c r="P103" s="176"/>
      <c r="Q103" s="176"/>
      <c r="R103" s="181">
        <f t="shared" si="11"/>
        <v>0</v>
      </c>
      <c r="S103" s="176"/>
      <c r="T103" s="176"/>
      <c r="U103" s="176"/>
      <c r="V103" s="176"/>
      <c r="W103" s="176"/>
      <c r="X103" s="148">
        <v>72.209999999999994</v>
      </c>
      <c r="Y103" s="151">
        <v>29.52</v>
      </c>
      <c r="Z103" s="176"/>
      <c r="AA103" s="176">
        <v>15.68</v>
      </c>
      <c r="AB103" s="176"/>
      <c r="AC103" s="176">
        <v>3.13</v>
      </c>
      <c r="AD103" s="148">
        <v>22.14</v>
      </c>
      <c r="AE103" s="176"/>
      <c r="AF103" s="176"/>
      <c r="AG103" s="181">
        <v>1E-4</v>
      </c>
      <c r="AH103" s="186" t="s">
        <v>220</v>
      </c>
      <c r="AI103" s="181">
        <f t="shared" si="12"/>
        <v>63.879999999999995</v>
      </c>
      <c r="AJ103" s="187">
        <v>20.88</v>
      </c>
      <c r="AK103" s="176">
        <v>0</v>
      </c>
      <c r="AL103" s="176">
        <v>43</v>
      </c>
      <c r="AM103" s="176"/>
      <c r="AN103" s="181">
        <f t="shared" si="13"/>
        <v>0</v>
      </c>
      <c r="AO103" s="181">
        <f t="shared" si="14"/>
        <v>0</v>
      </c>
      <c r="AP103" s="176"/>
      <c r="AQ103" s="176"/>
      <c r="AR103" s="176"/>
      <c r="AS103" s="176"/>
      <c r="AT103" s="176"/>
      <c r="AU103" s="176"/>
      <c r="AV103" s="176"/>
      <c r="AW103" s="183"/>
      <c r="AX103" s="176"/>
      <c r="AY103" s="176"/>
      <c r="AZ103" s="176"/>
      <c r="BA103" s="176"/>
      <c r="BB103" s="176">
        <v>39</v>
      </c>
      <c r="BC103" s="176"/>
      <c r="BD103" s="176"/>
      <c r="BE103" s="176"/>
      <c r="BF103" s="181">
        <f t="shared" si="15"/>
        <v>357.83</v>
      </c>
    </row>
    <row r="104" spans="1:58" ht="14.25" customHeight="1">
      <c r="A104" s="176">
        <v>98</v>
      </c>
      <c r="B104" s="176" t="s">
        <v>123</v>
      </c>
      <c r="C104" s="191" t="s">
        <v>221</v>
      </c>
      <c r="D104" s="178">
        <v>15</v>
      </c>
      <c r="E104" s="178"/>
      <c r="F104" s="178"/>
      <c r="G104" s="178"/>
      <c r="H104" s="178">
        <f t="shared" si="9"/>
        <v>15</v>
      </c>
      <c r="I104" s="181">
        <f t="shared" si="1"/>
        <v>273.56999999999994</v>
      </c>
      <c r="J104" s="181">
        <f t="shared" si="10"/>
        <v>157.18999999999997</v>
      </c>
      <c r="K104" s="148">
        <v>62.1</v>
      </c>
      <c r="L104" s="181">
        <f t="shared" si="3"/>
        <v>13.25</v>
      </c>
      <c r="M104" s="176"/>
      <c r="N104" s="148">
        <v>13.25</v>
      </c>
      <c r="O104" s="176"/>
      <c r="P104" s="176"/>
      <c r="Q104" s="176"/>
      <c r="R104" s="181">
        <f t="shared" si="11"/>
        <v>3.06</v>
      </c>
      <c r="S104" s="150">
        <v>3.06</v>
      </c>
      <c r="T104" s="176"/>
      <c r="U104" s="176"/>
      <c r="V104" s="176"/>
      <c r="W104" s="176"/>
      <c r="X104" s="148">
        <v>39.840000000000003</v>
      </c>
      <c r="Y104" s="151">
        <v>16.309999999999999</v>
      </c>
      <c r="Z104" s="176"/>
      <c r="AA104" s="176">
        <v>8.67</v>
      </c>
      <c r="AB104" s="176"/>
      <c r="AC104" s="176">
        <v>1.73</v>
      </c>
      <c r="AD104" s="148">
        <v>12.23</v>
      </c>
      <c r="AE104" s="176"/>
      <c r="AF104" s="176"/>
      <c r="AG104" s="181">
        <v>1E-4</v>
      </c>
      <c r="AH104" s="194" t="s">
        <v>221</v>
      </c>
      <c r="AI104" s="181">
        <f t="shared" si="12"/>
        <v>116.38</v>
      </c>
      <c r="AJ104" s="187">
        <v>11.88</v>
      </c>
      <c r="AK104" s="176">
        <v>0</v>
      </c>
      <c r="AL104" s="176">
        <v>104.5</v>
      </c>
      <c r="AM104" s="176"/>
      <c r="AN104" s="181">
        <f t="shared" si="13"/>
        <v>0</v>
      </c>
      <c r="AO104" s="181">
        <f t="shared" si="14"/>
        <v>0</v>
      </c>
      <c r="AP104" s="176"/>
      <c r="AQ104" s="176"/>
      <c r="AR104" s="176"/>
      <c r="AS104" s="176"/>
      <c r="AT104" s="176"/>
      <c r="AU104" s="176"/>
      <c r="AV104" s="176"/>
      <c r="AW104" s="183"/>
      <c r="AX104" s="176"/>
      <c r="AY104" s="176"/>
      <c r="AZ104" s="176"/>
      <c r="BA104" s="176"/>
      <c r="BB104" s="176">
        <v>0</v>
      </c>
      <c r="BC104" s="176"/>
      <c r="BD104" s="176"/>
      <c r="BE104" s="176"/>
      <c r="BF104" s="181">
        <f t="shared" si="15"/>
        <v>273.56999999999994</v>
      </c>
    </row>
    <row r="105" spans="1:58" ht="14.25" customHeight="1">
      <c r="A105" s="176">
        <v>99</v>
      </c>
      <c r="B105" s="176" t="s">
        <v>123</v>
      </c>
      <c r="C105" s="191" t="s">
        <v>222</v>
      </c>
      <c r="D105" s="178">
        <v>12</v>
      </c>
      <c r="E105" s="178"/>
      <c r="F105" s="178"/>
      <c r="G105" s="178"/>
      <c r="H105" s="178">
        <f t="shared" si="9"/>
        <v>12</v>
      </c>
      <c r="I105" s="181">
        <f t="shared" si="1"/>
        <v>166.07999999999998</v>
      </c>
      <c r="J105" s="181">
        <f t="shared" si="10"/>
        <v>99.44</v>
      </c>
      <c r="K105" s="148">
        <v>42.08</v>
      </c>
      <c r="L105" s="181">
        <f t="shared" si="3"/>
        <v>0</v>
      </c>
      <c r="M105" s="176"/>
      <c r="N105" s="176"/>
      <c r="O105" s="176"/>
      <c r="P105" s="176"/>
      <c r="Q105" s="176"/>
      <c r="R105" s="181">
        <f t="shared" si="11"/>
        <v>0</v>
      </c>
      <c r="S105" s="150"/>
      <c r="T105" s="176"/>
      <c r="U105" s="176"/>
      <c r="V105" s="176"/>
      <c r="W105" s="176"/>
      <c r="X105" s="148">
        <v>29.88</v>
      </c>
      <c r="Y105" s="151">
        <v>11.51</v>
      </c>
      <c r="Z105" s="176"/>
      <c r="AA105" s="176">
        <v>6.12</v>
      </c>
      <c r="AB105" s="176"/>
      <c r="AC105" s="176">
        <v>1.22</v>
      </c>
      <c r="AD105" s="148">
        <v>8.6300000000000008</v>
      </c>
      <c r="AE105" s="176"/>
      <c r="AF105" s="176"/>
      <c r="AG105" s="181">
        <v>1E-4</v>
      </c>
      <c r="AH105" s="194" t="s">
        <v>222</v>
      </c>
      <c r="AI105" s="181">
        <f t="shared" si="12"/>
        <v>66.64</v>
      </c>
      <c r="AJ105" s="187">
        <v>8.64</v>
      </c>
      <c r="AK105" s="176">
        <v>0</v>
      </c>
      <c r="AL105" s="176">
        <v>58</v>
      </c>
      <c r="AM105" s="176"/>
      <c r="AN105" s="181">
        <f t="shared" si="13"/>
        <v>0</v>
      </c>
      <c r="AO105" s="181">
        <f t="shared" si="14"/>
        <v>0</v>
      </c>
      <c r="AP105" s="176"/>
      <c r="AQ105" s="176"/>
      <c r="AR105" s="176"/>
      <c r="AS105" s="176"/>
      <c r="AT105" s="176"/>
      <c r="AU105" s="176"/>
      <c r="AV105" s="176"/>
      <c r="AW105" s="183"/>
      <c r="AX105" s="176"/>
      <c r="AY105" s="176"/>
      <c r="AZ105" s="176"/>
      <c r="BA105" s="176"/>
      <c r="BB105" s="176">
        <v>0</v>
      </c>
      <c r="BC105" s="176"/>
      <c r="BD105" s="176"/>
      <c r="BE105" s="176"/>
      <c r="BF105" s="181">
        <f t="shared" si="15"/>
        <v>166.07999999999998</v>
      </c>
    </row>
    <row r="106" spans="1:58" ht="14.25" customHeight="1">
      <c r="A106" s="176">
        <v>100</v>
      </c>
      <c r="B106" s="176" t="s">
        <v>123</v>
      </c>
      <c r="C106" s="177" t="s">
        <v>223</v>
      </c>
      <c r="D106" s="178">
        <v>80</v>
      </c>
      <c r="E106" s="178">
        <v>26</v>
      </c>
      <c r="F106" s="178"/>
      <c r="G106" s="178"/>
      <c r="H106" s="178">
        <f t="shared" si="9"/>
        <v>106</v>
      </c>
      <c r="I106" s="181">
        <f t="shared" si="1"/>
        <v>980.55999999999983</v>
      </c>
      <c r="J106" s="181">
        <f t="shared" si="10"/>
        <v>876.70999999999981</v>
      </c>
      <c r="K106" s="148">
        <v>327.27999999999997</v>
      </c>
      <c r="L106" s="181">
        <f t="shared" si="3"/>
        <v>68.62</v>
      </c>
      <c r="M106" s="176"/>
      <c r="N106" s="148">
        <v>68.62</v>
      </c>
      <c r="O106" s="176"/>
      <c r="P106" s="176"/>
      <c r="Q106" s="176"/>
      <c r="R106" s="181">
        <f t="shared" si="11"/>
        <v>13.67</v>
      </c>
      <c r="S106" s="150">
        <v>13.67</v>
      </c>
      <c r="T106" s="176"/>
      <c r="U106" s="176"/>
      <c r="V106" s="176"/>
      <c r="W106" s="176"/>
      <c r="X106" s="148">
        <v>199.2</v>
      </c>
      <c r="Y106" s="151">
        <v>106.32</v>
      </c>
      <c r="Z106" s="148">
        <v>13.04</v>
      </c>
      <c r="AA106" s="176">
        <v>57.54</v>
      </c>
      <c r="AB106" s="176"/>
      <c r="AC106" s="176">
        <v>11.3</v>
      </c>
      <c r="AD106" s="148">
        <v>79.739999999999995</v>
      </c>
      <c r="AE106" s="176"/>
      <c r="AF106" s="176"/>
      <c r="AG106" s="181">
        <v>1E-4</v>
      </c>
      <c r="AH106" s="186" t="s">
        <v>223</v>
      </c>
      <c r="AI106" s="181">
        <f t="shared" si="12"/>
        <v>58.2</v>
      </c>
      <c r="AJ106" s="187">
        <v>35.200000000000003</v>
      </c>
      <c r="AK106" s="176">
        <v>0</v>
      </c>
      <c r="AL106" s="176">
        <v>23</v>
      </c>
      <c r="AM106" s="176"/>
      <c r="AN106" s="181">
        <f t="shared" si="13"/>
        <v>45.65</v>
      </c>
      <c r="AO106" s="181">
        <f t="shared" si="14"/>
        <v>35.03</v>
      </c>
      <c r="AP106" s="150">
        <v>35.03</v>
      </c>
      <c r="AQ106" s="176"/>
      <c r="AR106" s="176"/>
      <c r="AS106" s="176"/>
      <c r="AT106" s="150">
        <v>10.62</v>
      </c>
      <c r="AU106" s="176"/>
      <c r="AV106" s="176"/>
      <c r="AW106" s="183"/>
      <c r="AX106" s="176"/>
      <c r="AY106" s="176"/>
      <c r="AZ106" s="176"/>
      <c r="BA106" s="176"/>
      <c r="BB106" s="176">
        <v>0</v>
      </c>
      <c r="BC106" s="176"/>
      <c r="BD106" s="176">
        <v>20</v>
      </c>
      <c r="BE106" s="176"/>
      <c r="BF106" s="181">
        <f t="shared" si="15"/>
        <v>1000.5599999999998</v>
      </c>
    </row>
    <row r="107" spans="1:58" ht="14.25" customHeight="1">
      <c r="A107" s="176">
        <v>101</v>
      </c>
      <c r="B107" s="176" t="s">
        <v>123</v>
      </c>
      <c r="C107" s="177" t="s">
        <v>224</v>
      </c>
      <c r="D107" s="178">
        <v>70</v>
      </c>
      <c r="E107" s="178">
        <v>69</v>
      </c>
      <c r="F107" s="178"/>
      <c r="G107" s="178"/>
      <c r="H107" s="178">
        <f t="shared" si="9"/>
        <v>139</v>
      </c>
      <c r="I107" s="181">
        <f t="shared" si="1"/>
        <v>1094.67</v>
      </c>
      <c r="J107" s="181">
        <f t="shared" si="10"/>
        <v>909.74</v>
      </c>
      <c r="K107" s="148">
        <v>329.47</v>
      </c>
      <c r="L107" s="181">
        <f t="shared" si="3"/>
        <v>30.82</v>
      </c>
      <c r="M107" s="176"/>
      <c r="N107" s="148">
        <v>30.82</v>
      </c>
      <c r="O107" s="176"/>
      <c r="P107" s="176"/>
      <c r="Q107" s="176"/>
      <c r="R107" s="181">
        <f t="shared" si="11"/>
        <v>6.12</v>
      </c>
      <c r="S107" s="150">
        <v>6.12</v>
      </c>
      <c r="T107" s="176"/>
      <c r="U107" s="176"/>
      <c r="V107" s="176"/>
      <c r="W107" s="176"/>
      <c r="X107" s="148">
        <v>174.3</v>
      </c>
      <c r="Y107" s="151">
        <v>139.01</v>
      </c>
      <c r="Z107" s="148">
        <v>34.5</v>
      </c>
      <c r="AA107" s="176">
        <v>76.489999999999995</v>
      </c>
      <c r="AB107" s="176"/>
      <c r="AC107" s="176">
        <v>14.77</v>
      </c>
      <c r="AD107" s="148">
        <v>104.26</v>
      </c>
      <c r="AE107" s="176"/>
      <c r="AF107" s="176"/>
      <c r="AG107" s="181">
        <v>1E-4</v>
      </c>
      <c r="AH107" s="186" t="s">
        <v>224</v>
      </c>
      <c r="AI107" s="181">
        <f t="shared" si="12"/>
        <v>82.8</v>
      </c>
      <c r="AJ107" s="187">
        <v>30.8</v>
      </c>
      <c r="AK107" s="176">
        <v>0</v>
      </c>
      <c r="AL107" s="176">
        <v>52</v>
      </c>
      <c r="AM107" s="176"/>
      <c r="AN107" s="181">
        <f t="shared" si="13"/>
        <v>102.13</v>
      </c>
      <c r="AO107" s="181">
        <f t="shared" si="14"/>
        <v>88.2</v>
      </c>
      <c r="AP107" s="150">
        <v>88.2</v>
      </c>
      <c r="AQ107" s="176"/>
      <c r="AR107" s="176"/>
      <c r="AS107" s="176"/>
      <c r="AT107" s="150">
        <v>13.93</v>
      </c>
      <c r="AU107" s="176"/>
      <c r="AV107" s="176"/>
      <c r="AW107" s="183"/>
      <c r="AX107" s="176"/>
      <c r="AY107" s="176"/>
      <c r="AZ107" s="176"/>
      <c r="BA107" s="176"/>
      <c r="BB107" s="176">
        <v>0</v>
      </c>
      <c r="BC107" s="176"/>
      <c r="BD107" s="176">
        <v>30</v>
      </c>
      <c r="BE107" s="176"/>
      <c r="BF107" s="181">
        <f t="shared" si="15"/>
        <v>1124.67</v>
      </c>
    </row>
    <row r="108" spans="1:58" ht="14.25" customHeight="1">
      <c r="A108" s="176">
        <v>102</v>
      </c>
      <c r="B108" s="176" t="s">
        <v>123</v>
      </c>
      <c r="C108" s="177" t="s">
        <v>225</v>
      </c>
      <c r="D108" s="178">
        <v>45</v>
      </c>
      <c r="E108" s="178">
        <v>21</v>
      </c>
      <c r="F108" s="178"/>
      <c r="G108" s="178"/>
      <c r="H108" s="178">
        <f t="shared" si="9"/>
        <v>66</v>
      </c>
      <c r="I108" s="181">
        <f t="shared" si="1"/>
        <v>599.596</v>
      </c>
      <c r="J108" s="181">
        <f t="shared" si="10"/>
        <v>534.62</v>
      </c>
      <c r="K108" s="148">
        <v>198.79</v>
      </c>
      <c r="L108" s="181">
        <f t="shared" si="3"/>
        <v>41.21</v>
      </c>
      <c r="M108" s="176"/>
      <c r="N108" s="148">
        <v>41.21</v>
      </c>
      <c r="O108" s="176"/>
      <c r="P108" s="176"/>
      <c r="Q108" s="176"/>
      <c r="R108" s="181">
        <f t="shared" si="11"/>
        <v>8.16</v>
      </c>
      <c r="S108" s="150">
        <v>8.16</v>
      </c>
      <c r="T108" s="176"/>
      <c r="U108" s="176"/>
      <c r="V108" s="176"/>
      <c r="W108" s="176"/>
      <c r="X108" s="148">
        <v>112.05</v>
      </c>
      <c r="Y108" s="151">
        <v>68.209999999999994</v>
      </c>
      <c r="Z108" s="148">
        <v>10.85</v>
      </c>
      <c r="AA108" s="176">
        <v>36.950000000000003</v>
      </c>
      <c r="AB108" s="176"/>
      <c r="AC108" s="176">
        <v>7.24</v>
      </c>
      <c r="AD108" s="148">
        <v>51.16</v>
      </c>
      <c r="AE108" s="176"/>
      <c r="AF108" s="176"/>
      <c r="AG108" s="181">
        <v>1E-4</v>
      </c>
      <c r="AH108" s="186" t="s">
        <v>225</v>
      </c>
      <c r="AI108" s="181">
        <f t="shared" si="12"/>
        <v>34.736000000000004</v>
      </c>
      <c r="AJ108" s="187">
        <v>20.736000000000001</v>
      </c>
      <c r="AK108" s="176">
        <v>0</v>
      </c>
      <c r="AL108" s="176">
        <v>14</v>
      </c>
      <c r="AM108" s="176"/>
      <c r="AN108" s="181">
        <f t="shared" si="13"/>
        <v>30.240000000000002</v>
      </c>
      <c r="AO108" s="181">
        <f t="shared" si="14"/>
        <v>20.66</v>
      </c>
      <c r="AP108" s="150">
        <v>20.66</v>
      </c>
      <c r="AQ108" s="176"/>
      <c r="AR108" s="176"/>
      <c r="AS108" s="176"/>
      <c r="AT108" s="150">
        <v>9.58</v>
      </c>
      <c r="AU108" s="176"/>
      <c r="AV108" s="176"/>
      <c r="AW108" s="183"/>
      <c r="AX108" s="176"/>
      <c r="AY108" s="176"/>
      <c r="AZ108" s="176"/>
      <c r="BA108" s="176"/>
      <c r="BB108" s="176">
        <v>0</v>
      </c>
      <c r="BC108" s="176"/>
      <c r="BD108" s="176"/>
      <c r="BE108" s="176"/>
      <c r="BF108" s="181">
        <f t="shared" si="15"/>
        <v>599.596</v>
      </c>
    </row>
    <row r="109" spans="1:58" ht="14.25" customHeight="1">
      <c r="A109" s="176">
        <v>103</v>
      </c>
      <c r="B109" s="176" t="s">
        <v>123</v>
      </c>
      <c r="C109" s="177" t="s">
        <v>226</v>
      </c>
      <c r="D109" s="178">
        <v>10</v>
      </c>
      <c r="E109" s="178">
        <v>12</v>
      </c>
      <c r="F109" s="178"/>
      <c r="G109" s="178"/>
      <c r="H109" s="178">
        <f t="shared" si="9"/>
        <v>22</v>
      </c>
      <c r="I109" s="181">
        <f t="shared" si="1"/>
        <v>179.58999999999997</v>
      </c>
      <c r="J109" s="181">
        <f t="shared" si="10"/>
        <v>148.51999999999998</v>
      </c>
      <c r="K109" s="148">
        <v>52.22</v>
      </c>
      <c r="L109" s="181">
        <f t="shared" si="3"/>
        <v>10.44</v>
      </c>
      <c r="M109" s="176"/>
      <c r="N109" s="148">
        <v>10.44</v>
      </c>
      <c r="O109" s="176"/>
      <c r="P109" s="176"/>
      <c r="Q109" s="176"/>
      <c r="R109" s="181">
        <f t="shared" si="11"/>
        <v>2.04</v>
      </c>
      <c r="S109" s="150">
        <v>2.04</v>
      </c>
      <c r="T109" s="176"/>
      <c r="U109" s="176"/>
      <c r="V109" s="176"/>
      <c r="W109" s="176"/>
      <c r="X109" s="148">
        <v>24.9</v>
      </c>
      <c r="Y109" s="151">
        <v>22.09</v>
      </c>
      <c r="Z109" s="148">
        <v>5.8</v>
      </c>
      <c r="AA109" s="176">
        <v>12.11</v>
      </c>
      <c r="AB109" s="176"/>
      <c r="AC109" s="176">
        <v>2.35</v>
      </c>
      <c r="AD109" s="148">
        <v>16.57</v>
      </c>
      <c r="AE109" s="176"/>
      <c r="AF109" s="176"/>
      <c r="AG109" s="181">
        <v>1E-4</v>
      </c>
      <c r="AH109" s="186" t="s">
        <v>226</v>
      </c>
      <c r="AI109" s="181">
        <f t="shared" si="12"/>
        <v>18.399999999999999</v>
      </c>
      <c r="AJ109" s="187">
        <v>4.4000000000000004</v>
      </c>
      <c r="AK109" s="176">
        <v>0</v>
      </c>
      <c r="AL109" s="176">
        <v>14</v>
      </c>
      <c r="AM109" s="176"/>
      <c r="AN109" s="181">
        <f t="shared" si="13"/>
        <v>12.67</v>
      </c>
      <c r="AO109" s="181">
        <f t="shared" si="14"/>
        <v>11.84</v>
      </c>
      <c r="AP109" s="150">
        <v>11.84</v>
      </c>
      <c r="AQ109" s="176"/>
      <c r="AR109" s="176"/>
      <c r="AS109" s="176"/>
      <c r="AT109" s="150">
        <v>0.83</v>
      </c>
      <c r="AU109" s="176"/>
      <c r="AV109" s="176"/>
      <c r="AW109" s="183"/>
      <c r="AX109" s="176"/>
      <c r="AY109" s="176"/>
      <c r="AZ109" s="176"/>
      <c r="BA109" s="176"/>
      <c r="BB109" s="176">
        <v>0</v>
      </c>
      <c r="BC109" s="176"/>
      <c r="BD109" s="176"/>
      <c r="BE109" s="176"/>
      <c r="BF109" s="181">
        <f t="shared" si="15"/>
        <v>179.58999999999997</v>
      </c>
    </row>
    <row r="110" spans="1:58" ht="14.25" customHeight="1">
      <c r="A110" s="176">
        <v>104</v>
      </c>
      <c r="B110" s="176" t="s">
        <v>123</v>
      </c>
      <c r="C110" s="177" t="s">
        <v>227</v>
      </c>
      <c r="D110" s="178">
        <v>59</v>
      </c>
      <c r="E110" s="178"/>
      <c r="F110" s="178"/>
      <c r="G110" s="178">
        <v>23</v>
      </c>
      <c r="H110" s="178">
        <f t="shared" si="9"/>
        <v>82</v>
      </c>
      <c r="I110" s="181">
        <f t="shared" si="1"/>
        <v>1162.6959999999999</v>
      </c>
      <c r="J110" s="181">
        <f t="shared" si="10"/>
        <v>562.26</v>
      </c>
      <c r="K110" s="148">
        <v>229.07</v>
      </c>
      <c r="L110" s="181">
        <f t="shared" si="3"/>
        <v>85.5</v>
      </c>
      <c r="M110" s="148">
        <v>85.5</v>
      </c>
      <c r="N110" s="176"/>
      <c r="O110" s="176"/>
      <c r="P110" s="176"/>
      <c r="Q110" s="176"/>
      <c r="R110" s="181">
        <f t="shared" si="11"/>
        <v>12.19</v>
      </c>
      <c r="S110" s="150">
        <v>12.19</v>
      </c>
      <c r="T110" s="176"/>
      <c r="U110" s="176"/>
      <c r="V110" s="176"/>
      <c r="W110" s="176"/>
      <c r="X110" s="148">
        <v>52.29</v>
      </c>
      <c r="Y110" s="151">
        <v>60.65</v>
      </c>
      <c r="Z110" s="176"/>
      <c r="AA110" s="176">
        <v>31.35</v>
      </c>
      <c r="AB110" s="176"/>
      <c r="AC110" s="176">
        <v>4.62</v>
      </c>
      <c r="AD110" s="148">
        <v>45.49</v>
      </c>
      <c r="AE110" s="176"/>
      <c r="AF110" s="148">
        <v>41.1</v>
      </c>
      <c r="AG110" s="181">
        <v>1E-4</v>
      </c>
      <c r="AH110" s="186" t="s">
        <v>227</v>
      </c>
      <c r="AI110" s="181">
        <f t="shared" si="12"/>
        <v>517.06600000000003</v>
      </c>
      <c r="AJ110" s="187">
        <v>52.985999999999997</v>
      </c>
      <c r="AK110" s="176">
        <v>25.08</v>
      </c>
      <c r="AL110" s="176">
        <v>436</v>
      </c>
      <c r="AM110" s="176">
        <v>3</v>
      </c>
      <c r="AN110" s="181">
        <f t="shared" si="13"/>
        <v>83.37</v>
      </c>
      <c r="AO110" s="181">
        <f t="shared" si="14"/>
        <v>0</v>
      </c>
      <c r="AP110" s="176"/>
      <c r="AQ110" s="176"/>
      <c r="AR110" s="176"/>
      <c r="AS110" s="176"/>
      <c r="AT110" s="150">
        <v>11.2</v>
      </c>
      <c r="AU110" s="176"/>
      <c r="AV110" s="176"/>
      <c r="AW110" s="183"/>
      <c r="AX110" s="176"/>
      <c r="AY110" s="176"/>
      <c r="AZ110" s="176">
        <v>72.17</v>
      </c>
      <c r="BA110" s="176"/>
      <c r="BB110" s="176">
        <v>972</v>
      </c>
      <c r="BC110" s="176">
        <v>12</v>
      </c>
      <c r="BD110" s="176">
        <v>1083</v>
      </c>
      <c r="BE110" s="176"/>
      <c r="BF110" s="181">
        <f t="shared" si="15"/>
        <v>3229.6959999999999</v>
      </c>
    </row>
    <row r="111" spans="1:58" ht="14.25" customHeight="1">
      <c r="A111" s="176">
        <v>105</v>
      </c>
      <c r="B111" s="176" t="s">
        <v>123</v>
      </c>
      <c r="C111" s="177" t="s">
        <v>228</v>
      </c>
      <c r="D111" s="178">
        <v>24</v>
      </c>
      <c r="E111" s="178"/>
      <c r="F111" s="178"/>
      <c r="G111" s="178">
        <v>1</v>
      </c>
      <c r="H111" s="178">
        <f t="shared" si="9"/>
        <v>25</v>
      </c>
      <c r="I111" s="181">
        <f t="shared" si="1"/>
        <v>415.02199999999999</v>
      </c>
      <c r="J111" s="181">
        <f t="shared" si="10"/>
        <v>225.87</v>
      </c>
      <c r="K111" s="148">
        <v>102.26</v>
      </c>
      <c r="L111" s="181">
        <f t="shared" si="3"/>
        <v>40.5</v>
      </c>
      <c r="M111" s="148">
        <v>40.5</v>
      </c>
      <c r="N111" s="176"/>
      <c r="O111" s="176"/>
      <c r="P111" s="176"/>
      <c r="Q111" s="176"/>
      <c r="R111" s="181">
        <f t="shared" si="11"/>
        <v>6.85</v>
      </c>
      <c r="S111" s="150">
        <v>6.85</v>
      </c>
      <c r="T111" s="176"/>
      <c r="U111" s="176"/>
      <c r="V111" s="176"/>
      <c r="W111" s="176"/>
      <c r="X111" s="148">
        <v>14.94</v>
      </c>
      <c r="Y111" s="151">
        <v>26.33</v>
      </c>
      <c r="Z111" s="176"/>
      <c r="AA111" s="176">
        <v>13.41</v>
      </c>
      <c r="AB111" s="176"/>
      <c r="AC111" s="176">
        <v>1.83</v>
      </c>
      <c r="AD111" s="148">
        <v>19.75</v>
      </c>
      <c r="AE111" s="176"/>
      <c r="AF111" s="176"/>
      <c r="AG111" s="181">
        <v>1E-4</v>
      </c>
      <c r="AH111" s="186" t="s">
        <v>228</v>
      </c>
      <c r="AI111" s="181">
        <f t="shared" si="12"/>
        <v>189.15199999999999</v>
      </c>
      <c r="AJ111" s="187">
        <v>19.271999999999998</v>
      </c>
      <c r="AK111" s="176">
        <v>11.88</v>
      </c>
      <c r="AL111" s="176">
        <v>158</v>
      </c>
      <c r="AM111" s="176"/>
      <c r="AN111" s="181">
        <f t="shared" si="13"/>
        <v>0</v>
      </c>
      <c r="AO111" s="181">
        <f t="shared" si="14"/>
        <v>0</v>
      </c>
      <c r="AP111" s="176"/>
      <c r="AQ111" s="176"/>
      <c r="AR111" s="176"/>
      <c r="AS111" s="176"/>
      <c r="AT111" s="176"/>
      <c r="AU111" s="176"/>
      <c r="AV111" s="176"/>
      <c r="AW111" s="183"/>
      <c r="AX111" s="176"/>
      <c r="AY111" s="176"/>
      <c r="AZ111" s="176"/>
      <c r="BA111" s="176"/>
      <c r="BB111" s="176">
        <v>0</v>
      </c>
      <c r="BC111" s="176"/>
      <c r="BD111" s="176">
        <f>1285+14</f>
        <v>1299</v>
      </c>
      <c r="BE111" s="176"/>
      <c r="BF111" s="181">
        <f t="shared" si="15"/>
        <v>1714.0219999999999</v>
      </c>
    </row>
    <row r="112" spans="1:58" ht="14.25" customHeight="1">
      <c r="A112" s="176">
        <v>106</v>
      </c>
      <c r="B112" s="176" t="s">
        <v>123</v>
      </c>
      <c r="C112" s="177" t="s">
        <v>229</v>
      </c>
      <c r="D112" s="178">
        <v>23</v>
      </c>
      <c r="E112" s="178"/>
      <c r="F112" s="178"/>
      <c r="G112" s="178">
        <v>3</v>
      </c>
      <c r="H112" s="178">
        <f t="shared" si="9"/>
        <v>26</v>
      </c>
      <c r="I112" s="181">
        <f t="shared" si="1"/>
        <v>343.23599999999999</v>
      </c>
      <c r="J112" s="181">
        <f t="shared" si="10"/>
        <v>186.44</v>
      </c>
      <c r="K112" s="148">
        <v>77.790000000000006</v>
      </c>
      <c r="L112" s="181">
        <f t="shared" si="3"/>
        <v>51.75</v>
      </c>
      <c r="M112" s="148">
        <v>51.75</v>
      </c>
      <c r="N112" s="176"/>
      <c r="O112" s="176"/>
      <c r="P112" s="176"/>
      <c r="Q112" s="176"/>
      <c r="R112" s="181">
        <f t="shared" si="11"/>
        <v>6.48</v>
      </c>
      <c r="S112" s="150">
        <v>6.48</v>
      </c>
      <c r="T112" s="176"/>
      <c r="U112" s="176"/>
      <c r="V112" s="176"/>
      <c r="W112" s="176"/>
      <c r="X112" s="176"/>
      <c r="Y112" s="151">
        <v>21.76</v>
      </c>
      <c r="Z112" s="176"/>
      <c r="AA112" s="176">
        <v>11.04</v>
      </c>
      <c r="AB112" s="176"/>
      <c r="AC112" s="176">
        <v>1.3</v>
      </c>
      <c r="AD112" s="148">
        <v>16.32</v>
      </c>
      <c r="AE112" s="176"/>
      <c r="AF112" s="176"/>
      <c r="AG112" s="181">
        <v>1E-4</v>
      </c>
      <c r="AH112" s="186" t="s">
        <v>229</v>
      </c>
      <c r="AI112" s="181">
        <f t="shared" si="12"/>
        <v>156.79599999999999</v>
      </c>
      <c r="AJ112" s="187">
        <v>18.616</v>
      </c>
      <c r="AK112" s="176">
        <v>15.18</v>
      </c>
      <c r="AL112" s="176">
        <v>86</v>
      </c>
      <c r="AM112" s="176">
        <v>37</v>
      </c>
      <c r="AN112" s="181">
        <f t="shared" si="13"/>
        <v>0</v>
      </c>
      <c r="AO112" s="181">
        <f t="shared" si="14"/>
        <v>0</v>
      </c>
      <c r="AP112" s="176"/>
      <c r="AQ112" s="176"/>
      <c r="AR112" s="176"/>
      <c r="AS112" s="176"/>
      <c r="AT112" s="176"/>
      <c r="AU112" s="176"/>
      <c r="AV112" s="176"/>
      <c r="AW112" s="183"/>
      <c r="AX112" s="176"/>
      <c r="AY112" s="176"/>
      <c r="AZ112" s="176"/>
      <c r="BA112" s="176"/>
      <c r="BB112" s="176">
        <v>46</v>
      </c>
      <c r="BC112" s="176">
        <v>20</v>
      </c>
      <c r="BD112" s="176"/>
      <c r="BE112" s="176"/>
      <c r="BF112" s="181">
        <f t="shared" si="15"/>
        <v>409.23599999999999</v>
      </c>
    </row>
    <row r="113" spans="1:58" ht="14.25" customHeight="1">
      <c r="A113" s="176">
        <v>107</v>
      </c>
      <c r="B113" s="176" t="s">
        <v>123</v>
      </c>
      <c r="C113" s="177" t="s">
        <v>230</v>
      </c>
      <c r="D113" s="178">
        <v>20</v>
      </c>
      <c r="E113" s="178">
        <v>6</v>
      </c>
      <c r="F113" s="178"/>
      <c r="G113" s="178">
        <v>22</v>
      </c>
      <c r="H113" s="178">
        <f t="shared" si="9"/>
        <v>48</v>
      </c>
      <c r="I113" s="181">
        <f t="shared" si="1"/>
        <v>277.01000000000005</v>
      </c>
      <c r="J113" s="181">
        <f t="shared" si="10"/>
        <v>216.80000000000004</v>
      </c>
      <c r="K113" s="148">
        <v>86.36</v>
      </c>
      <c r="L113" s="181">
        <f t="shared" si="3"/>
        <v>20.09</v>
      </c>
      <c r="M113" s="176"/>
      <c r="N113" s="148">
        <v>20.09</v>
      </c>
      <c r="O113" s="176"/>
      <c r="P113" s="176"/>
      <c r="Q113" s="176"/>
      <c r="R113" s="181">
        <f t="shared" si="11"/>
        <v>4.08</v>
      </c>
      <c r="S113" s="150">
        <v>4.08</v>
      </c>
      <c r="T113" s="176"/>
      <c r="U113" s="176"/>
      <c r="V113" s="176"/>
      <c r="W113" s="176"/>
      <c r="X113" s="148">
        <v>55.78</v>
      </c>
      <c r="Y113" s="151">
        <v>19.87</v>
      </c>
      <c r="Z113" s="176"/>
      <c r="AA113" s="176">
        <v>10.61</v>
      </c>
      <c r="AB113" s="176"/>
      <c r="AC113" s="176">
        <v>2.11</v>
      </c>
      <c r="AD113" s="148">
        <v>14.9</v>
      </c>
      <c r="AE113" s="176"/>
      <c r="AF113" s="176">
        <v>3</v>
      </c>
      <c r="AG113" s="181">
        <v>1E-4</v>
      </c>
      <c r="AH113" s="186" t="s">
        <v>230</v>
      </c>
      <c r="AI113" s="181">
        <f t="shared" si="12"/>
        <v>59.38</v>
      </c>
      <c r="AJ113" s="187">
        <v>9.3800000000000008</v>
      </c>
      <c r="AK113" s="176">
        <v>0</v>
      </c>
      <c r="AL113" s="176">
        <v>50</v>
      </c>
      <c r="AM113" s="176"/>
      <c r="AN113" s="181">
        <f t="shared" si="13"/>
        <v>0.83</v>
      </c>
      <c r="AO113" s="181">
        <f t="shared" si="14"/>
        <v>0</v>
      </c>
      <c r="AP113" s="176"/>
      <c r="AQ113" s="176"/>
      <c r="AR113" s="176"/>
      <c r="AS113" s="176"/>
      <c r="AT113" s="150">
        <v>0.83</v>
      </c>
      <c r="AU113" s="176"/>
      <c r="AV113" s="176"/>
      <c r="AW113" s="183"/>
      <c r="AX113" s="176"/>
      <c r="AY113" s="176"/>
      <c r="AZ113" s="176"/>
      <c r="BA113" s="176"/>
      <c r="BB113" s="176">
        <v>0</v>
      </c>
      <c r="BC113" s="176"/>
      <c r="BD113" s="176"/>
      <c r="BE113" s="176"/>
      <c r="BF113" s="181">
        <f t="shared" si="15"/>
        <v>277.01000000000005</v>
      </c>
    </row>
    <row r="114" spans="1:58" ht="14.25" customHeight="1">
      <c r="A114" s="176">
        <v>108</v>
      </c>
      <c r="B114" s="176" t="s">
        <v>123</v>
      </c>
      <c r="C114" s="192" t="s">
        <v>231</v>
      </c>
      <c r="D114" s="178">
        <v>22</v>
      </c>
      <c r="E114" s="178">
        <v>16</v>
      </c>
      <c r="F114" s="178"/>
      <c r="G114" s="178">
        <v>29</v>
      </c>
      <c r="H114" s="178">
        <f t="shared" si="9"/>
        <v>67</v>
      </c>
      <c r="I114" s="181">
        <f t="shared" si="1"/>
        <v>295.89999999999998</v>
      </c>
      <c r="J114" s="181">
        <f t="shared" si="10"/>
        <v>270.57</v>
      </c>
      <c r="K114" s="148">
        <v>118.81</v>
      </c>
      <c r="L114" s="181">
        <f t="shared" si="3"/>
        <v>22.25</v>
      </c>
      <c r="M114" s="176"/>
      <c r="N114" s="148">
        <v>22.25</v>
      </c>
      <c r="O114" s="176"/>
      <c r="P114" s="176"/>
      <c r="Q114" s="176"/>
      <c r="R114" s="181">
        <f t="shared" si="11"/>
        <v>4.49</v>
      </c>
      <c r="S114" s="150">
        <v>4.49</v>
      </c>
      <c r="T114" s="176"/>
      <c r="U114" s="176"/>
      <c r="V114" s="176"/>
      <c r="W114" s="176"/>
      <c r="X114" s="148">
        <v>70.72</v>
      </c>
      <c r="Y114" s="151">
        <v>22.65</v>
      </c>
      <c r="Z114" s="176"/>
      <c r="AA114" s="176">
        <v>12.25</v>
      </c>
      <c r="AB114" s="176"/>
      <c r="AC114" s="176">
        <v>2.41</v>
      </c>
      <c r="AD114" s="148">
        <v>16.989999999999998</v>
      </c>
      <c r="AE114" s="176"/>
      <c r="AF114" s="176"/>
      <c r="AG114" s="181">
        <v>1E-4</v>
      </c>
      <c r="AH114" s="192" t="s">
        <v>231</v>
      </c>
      <c r="AI114" s="181">
        <f t="shared" si="12"/>
        <v>25.33</v>
      </c>
      <c r="AJ114" s="187">
        <v>10.33</v>
      </c>
      <c r="AK114" s="176">
        <v>0</v>
      </c>
      <c r="AL114" s="176">
        <v>15</v>
      </c>
      <c r="AM114" s="176"/>
      <c r="AN114" s="181">
        <f t="shared" si="13"/>
        <v>0</v>
      </c>
      <c r="AO114" s="181">
        <f t="shared" si="14"/>
        <v>0</v>
      </c>
      <c r="AP114" s="176"/>
      <c r="AQ114" s="176"/>
      <c r="AR114" s="176"/>
      <c r="AS114" s="176"/>
      <c r="AT114" s="176"/>
      <c r="AU114" s="176"/>
      <c r="AV114" s="176"/>
      <c r="AW114" s="183"/>
      <c r="AX114" s="176"/>
      <c r="AY114" s="176"/>
      <c r="AZ114" s="176"/>
      <c r="BA114" s="176"/>
      <c r="BB114" s="176">
        <v>0</v>
      </c>
      <c r="BC114" s="176"/>
      <c r="BD114" s="176"/>
      <c r="BE114" s="176"/>
      <c r="BF114" s="181">
        <f t="shared" si="15"/>
        <v>295.89999999999998</v>
      </c>
    </row>
    <row r="115" spans="1:58" ht="14.25" customHeight="1">
      <c r="A115" s="176">
        <v>109</v>
      </c>
      <c r="B115" s="176" t="s">
        <v>123</v>
      </c>
      <c r="C115" s="192" t="s">
        <v>232</v>
      </c>
      <c r="D115" s="178">
        <v>20</v>
      </c>
      <c r="E115" s="178">
        <v>7</v>
      </c>
      <c r="F115" s="178"/>
      <c r="G115" s="178">
        <v>33</v>
      </c>
      <c r="H115" s="178">
        <f t="shared" si="9"/>
        <v>60</v>
      </c>
      <c r="I115" s="181">
        <f t="shared" si="1"/>
        <v>243.35999999999999</v>
      </c>
      <c r="J115" s="181">
        <f t="shared" si="10"/>
        <v>218.44</v>
      </c>
      <c r="K115" s="148">
        <v>87.41</v>
      </c>
      <c r="L115" s="181">
        <f t="shared" si="3"/>
        <v>20.09</v>
      </c>
      <c r="M115" s="176"/>
      <c r="N115" s="148">
        <v>20.09</v>
      </c>
      <c r="O115" s="176"/>
      <c r="P115" s="176"/>
      <c r="Q115" s="176"/>
      <c r="R115" s="181">
        <f t="shared" si="11"/>
        <v>4.08</v>
      </c>
      <c r="S115" s="150">
        <v>4.08</v>
      </c>
      <c r="T115" s="176"/>
      <c r="U115" s="176"/>
      <c r="V115" s="176"/>
      <c r="W115" s="176"/>
      <c r="X115" s="148">
        <v>56.77</v>
      </c>
      <c r="Y115" s="151">
        <v>19.71</v>
      </c>
      <c r="Z115" s="176"/>
      <c r="AA115" s="176">
        <v>10.51</v>
      </c>
      <c r="AB115" s="176"/>
      <c r="AC115" s="176">
        <v>2.09</v>
      </c>
      <c r="AD115" s="148">
        <v>14.78</v>
      </c>
      <c r="AE115" s="176"/>
      <c r="AF115" s="176">
        <v>3</v>
      </c>
      <c r="AG115" s="181">
        <v>1E-4</v>
      </c>
      <c r="AH115" s="192" t="s">
        <v>232</v>
      </c>
      <c r="AI115" s="181">
        <f t="shared" si="12"/>
        <v>24.16</v>
      </c>
      <c r="AJ115" s="187">
        <v>9.16</v>
      </c>
      <c r="AK115" s="176">
        <v>0</v>
      </c>
      <c r="AL115" s="176">
        <v>15</v>
      </c>
      <c r="AM115" s="176"/>
      <c r="AN115" s="181">
        <f t="shared" si="13"/>
        <v>0.76</v>
      </c>
      <c r="AO115" s="181">
        <f t="shared" si="14"/>
        <v>0</v>
      </c>
      <c r="AP115" s="176"/>
      <c r="AQ115" s="176"/>
      <c r="AR115" s="176"/>
      <c r="AS115" s="176"/>
      <c r="AT115" s="150">
        <v>0.76</v>
      </c>
      <c r="AU115" s="176"/>
      <c r="AV115" s="176"/>
      <c r="AW115" s="183"/>
      <c r="AX115" s="176"/>
      <c r="AY115" s="176"/>
      <c r="AZ115" s="176"/>
      <c r="BA115" s="176"/>
      <c r="BB115" s="176">
        <v>0</v>
      </c>
      <c r="BC115" s="176"/>
      <c r="BD115" s="176"/>
      <c r="BE115" s="176"/>
      <c r="BF115" s="181">
        <f t="shared" si="15"/>
        <v>243.35999999999999</v>
      </c>
    </row>
    <row r="116" spans="1:58" ht="14.25" customHeight="1">
      <c r="A116" s="176">
        <v>110</v>
      </c>
      <c r="B116" s="176" t="s">
        <v>123</v>
      </c>
      <c r="C116" s="192" t="s">
        <v>233</v>
      </c>
      <c r="D116" s="178">
        <v>15</v>
      </c>
      <c r="E116" s="178">
        <v>5</v>
      </c>
      <c r="F116" s="178"/>
      <c r="G116" s="178">
        <v>8</v>
      </c>
      <c r="H116" s="178">
        <f t="shared" si="9"/>
        <v>28</v>
      </c>
      <c r="I116" s="181">
        <f t="shared" si="1"/>
        <v>187.45999999999998</v>
      </c>
      <c r="J116" s="181">
        <f t="shared" si="10"/>
        <v>165.49999999999997</v>
      </c>
      <c r="K116" s="148">
        <v>68.22</v>
      </c>
      <c r="L116" s="181">
        <f t="shared" si="3"/>
        <v>15.34</v>
      </c>
      <c r="M116" s="176"/>
      <c r="N116" s="148">
        <v>15.34</v>
      </c>
      <c r="O116" s="176"/>
      <c r="P116" s="176"/>
      <c r="Q116" s="176"/>
      <c r="R116" s="181">
        <f t="shared" si="11"/>
        <v>3.06</v>
      </c>
      <c r="S116" s="150">
        <v>3.06</v>
      </c>
      <c r="T116" s="176"/>
      <c r="U116" s="176"/>
      <c r="V116" s="176"/>
      <c r="W116" s="176"/>
      <c r="X116" s="148">
        <v>42.33</v>
      </c>
      <c r="Y116" s="151">
        <v>15.29</v>
      </c>
      <c r="Z116" s="176"/>
      <c r="AA116" s="176">
        <v>8.16</v>
      </c>
      <c r="AB116" s="176"/>
      <c r="AC116" s="176">
        <v>1.63</v>
      </c>
      <c r="AD116" s="148">
        <v>11.47</v>
      </c>
      <c r="AE116" s="176"/>
      <c r="AF116" s="176"/>
      <c r="AG116" s="181">
        <v>1E-4</v>
      </c>
      <c r="AH116" s="192" t="s">
        <v>233</v>
      </c>
      <c r="AI116" s="181">
        <f t="shared" si="12"/>
        <v>21.96</v>
      </c>
      <c r="AJ116" s="187">
        <v>6.96</v>
      </c>
      <c r="AK116" s="176">
        <v>0</v>
      </c>
      <c r="AL116" s="176">
        <v>15</v>
      </c>
      <c r="AM116" s="176"/>
      <c r="AN116" s="181">
        <f t="shared" si="13"/>
        <v>0</v>
      </c>
      <c r="AO116" s="181">
        <f t="shared" si="14"/>
        <v>0</v>
      </c>
      <c r="AP116" s="176"/>
      <c r="AQ116" s="176"/>
      <c r="AR116" s="176"/>
      <c r="AS116" s="176"/>
      <c r="AT116" s="176"/>
      <c r="AU116" s="176"/>
      <c r="AV116" s="176"/>
      <c r="AW116" s="183"/>
      <c r="AX116" s="176"/>
      <c r="AY116" s="176"/>
      <c r="AZ116" s="176"/>
      <c r="BA116" s="176"/>
      <c r="BB116" s="176">
        <v>0</v>
      </c>
      <c r="BC116" s="176"/>
      <c r="BD116" s="176"/>
      <c r="BE116" s="176"/>
      <c r="BF116" s="181">
        <f t="shared" si="15"/>
        <v>187.45999999999998</v>
      </c>
    </row>
    <row r="117" spans="1:58" ht="14.25" customHeight="1">
      <c r="A117" s="176">
        <v>111</v>
      </c>
      <c r="B117" s="176" t="s">
        <v>123</v>
      </c>
      <c r="C117" s="192" t="s">
        <v>234</v>
      </c>
      <c r="D117" s="178">
        <v>9</v>
      </c>
      <c r="E117" s="178">
        <v>11</v>
      </c>
      <c r="F117" s="178"/>
      <c r="G117" s="178">
        <v>24</v>
      </c>
      <c r="H117" s="178">
        <f t="shared" si="9"/>
        <v>44</v>
      </c>
      <c r="I117" s="181">
        <f t="shared" si="1"/>
        <v>184.732</v>
      </c>
      <c r="J117" s="181">
        <f t="shared" si="10"/>
        <v>163.83000000000001</v>
      </c>
      <c r="K117" s="148">
        <v>58.3</v>
      </c>
      <c r="L117" s="181">
        <f t="shared" si="3"/>
        <v>8.86</v>
      </c>
      <c r="M117" s="176"/>
      <c r="N117" s="148">
        <v>8.86</v>
      </c>
      <c r="O117" s="176"/>
      <c r="P117" s="176"/>
      <c r="Q117" s="176"/>
      <c r="R117" s="181">
        <f t="shared" si="11"/>
        <v>1.84</v>
      </c>
      <c r="S117" s="150">
        <v>1.84</v>
      </c>
      <c r="T117" s="176"/>
      <c r="U117" s="176"/>
      <c r="V117" s="176"/>
      <c r="W117" s="176"/>
      <c r="X117" s="148">
        <v>33.369999999999997</v>
      </c>
      <c r="Y117" s="151">
        <v>9.39</v>
      </c>
      <c r="Z117" s="176"/>
      <c r="AA117" s="176">
        <v>5.03</v>
      </c>
      <c r="AB117" s="176"/>
      <c r="AC117" s="176">
        <v>1</v>
      </c>
      <c r="AD117" s="148">
        <v>7.04</v>
      </c>
      <c r="AE117" s="176"/>
      <c r="AF117" s="176">
        <v>39</v>
      </c>
      <c r="AG117" s="181">
        <v>1E-4</v>
      </c>
      <c r="AH117" s="192" t="s">
        <v>234</v>
      </c>
      <c r="AI117" s="181">
        <f t="shared" si="12"/>
        <v>19.391999999999999</v>
      </c>
      <c r="AJ117" s="187">
        <v>4.3920000000000003</v>
      </c>
      <c r="AK117" s="176">
        <v>0</v>
      </c>
      <c r="AL117" s="176">
        <v>15</v>
      </c>
      <c r="AM117" s="176"/>
      <c r="AN117" s="181">
        <f t="shared" si="13"/>
        <v>1.51</v>
      </c>
      <c r="AO117" s="181">
        <f t="shared" si="14"/>
        <v>0</v>
      </c>
      <c r="AP117" s="176"/>
      <c r="AQ117" s="176"/>
      <c r="AR117" s="176"/>
      <c r="AS117" s="176"/>
      <c r="AT117" s="150">
        <v>1.51</v>
      </c>
      <c r="AU117" s="176"/>
      <c r="AV117" s="176"/>
      <c r="AW117" s="183"/>
      <c r="AX117" s="176"/>
      <c r="AY117" s="176"/>
      <c r="AZ117" s="176"/>
      <c r="BA117" s="176"/>
      <c r="BB117" s="176">
        <v>0</v>
      </c>
      <c r="BC117" s="176"/>
      <c r="BD117" s="176"/>
      <c r="BE117" s="176"/>
      <c r="BF117" s="181">
        <f t="shared" si="15"/>
        <v>184.732</v>
      </c>
    </row>
    <row r="118" spans="1:58" ht="14.25" customHeight="1">
      <c r="A118" s="176">
        <v>112</v>
      </c>
      <c r="B118" s="176" t="s">
        <v>123</v>
      </c>
      <c r="C118" s="177" t="s">
        <v>235</v>
      </c>
      <c r="D118" s="178">
        <v>4</v>
      </c>
      <c r="E118" s="178">
        <v>1</v>
      </c>
      <c r="F118" s="178"/>
      <c r="G118" s="178">
        <v>5</v>
      </c>
      <c r="H118" s="178">
        <f t="shared" si="9"/>
        <v>10</v>
      </c>
      <c r="I118" s="181">
        <f t="shared" si="1"/>
        <v>71.58</v>
      </c>
      <c r="J118" s="181">
        <f t="shared" si="10"/>
        <v>41.459999999999994</v>
      </c>
      <c r="K118" s="148">
        <v>19.84</v>
      </c>
      <c r="L118" s="181">
        <f t="shared" si="3"/>
        <v>0</v>
      </c>
      <c r="M118" s="176"/>
      <c r="N118" s="176"/>
      <c r="O118" s="176"/>
      <c r="P118" s="176"/>
      <c r="Q118" s="176"/>
      <c r="R118" s="181">
        <f t="shared" si="11"/>
        <v>0</v>
      </c>
      <c r="S118" s="176"/>
      <c r="T118" s="176"/>
      <c r="U118" s="176"/>
      <c r="V118" s="176"/>
      <c r="W118" s="176"/>
      <c r="X118" s="148">
        <v>10.96</v>
      </c>
      <c r="Y118" s="151">
        <v>4.45</v>
      </c>
      <c r="Z118" s="176"/>
      <c r="AA118" s="176">
        <v>2.4</v>
      </c>
      <c r="AB118" s="176"/>
      <c r="AC118" s="176">
        <v>0.47</v>
      </c>
      <c r="AD118" s="148">
        <v>3.34</v>
      </c>
      <c r="AE118" s="176"/>
      <c r="AF118" s="176"/>
      <c r="AG118" s="181">
        <v>1E-4</v>
      </c>
      <c r="AH118" s="186" t="s">
        <v>235</v>
      </c>
      <c r="AI118" s="181">
        <f t="shared" si="12"/>
        <v>30.12</v>
      </c>
      <c r="AJ118" s="187">
        <v>2.12</v>
      </c>
      <c r="AK118" s="176">
        <v>0</v>
      </c>
      <c r="AL118" s="176">
        <v>28</v>
      </c>
      <c r="AM118" s="176"/>
      <c r="AN118" s="181">
        <f t="shared" si="13"/>
        <v>0</v>
      </c>
      <c r="AO118" s="181">
        <f t="shared" si="14"/>
        <v>0</v>
      </c>
      <c r="AP118" s="176"/>
      <c r="AQ118" s="176"/>
      <c r="AR118" s="176"/>
      <c r="AS118" s="176"/>
      <c r="AT118" s="176"/>
      <c r="AU118" s="176"/>
      <c r="AV118" s="176"/>
      <c r="AW118" s="183"/>
      <c r="AX118" s="176"/>
      <c r="AY118" s="176"/>
      <c r="AZ118" s="176"/>
      <c r="BA118" s="176"/>
      <c r="BB118" s="176">
        <v>35</v>
      </c>
      <c r="BC118" s="176"/>
      <c r="BD118" s="176"/>
      <c r="BE118" s="176"/>
      <c r="BF118" s="181">
        <f t="shared" si="15"/>
        <v>106.58</v>
      </c>
    </row>
    <row r="119" spans="1:58" ht="14.25" customHeight="1">
      <c r="A119" s="176">
        <v>113</v>
      </c>
      <c r="B119" s="176" t="s">
        <v>123</v>
      </c>
      <c r="C119" s="177" t="s">
        <v>236</v>
      </c>
      <c r="D119" s="178">
        <v>28</v>
      </c>
      <c r="E119" s="178"/>
      <c r="F119" s="178"/>
      <c r="G119" s="178">
        <v>26</v>
      </c>
      <c r="H119" s="178">
        <f t="shared" si="9"/>
        <v>54</v>
      </c>
      <c r="I119" s="181">
        <f t="shared" si="1"/>
        <v>422.92999999999995</v>
      </c>
      <c r="J119" s="181">
        <f t="shared" si="10"/>
        <v>229.04999999999993</v>
      </c>
      <c r="K119" s="148">
        <v>95.7</v>
      </c>
      <c r="L119" s="181">
        <f t="shared" si="3"/>
        <v>38.25</v>
      </c>
      <c r="M119" s="148">
        <v>38.25</v>
      </c>
      <c r="N119" s="176"/>
      <c r="O119" s="176"/>
      <c r="P119" s="176"/>
      <c r="Q119" s="176"/>
      <c r="R119" s="181">
        <f t="shared" si="11"/>
        <v>5.14</v>
      </c>
      <c r="S119" s="150">
        <v>5.14</v>
      </c>
      <c r="T119" s="176"/>
      <c r="U119" s="176"/>
      <c r="V119" s="176"/>
      <c r="W119" s="176"/>
      <c r="X119" s="148">
        <v>27.39</v>
      </c>
      <c r="Y119" s="151">
        <v>26.64</v>
      </c>
      <c r="Z119" s="176"/>
      <c r="AA119" s="176">
        <v>13.91</v>
      </c>
      <c r="AB119" s="176"/>
      <c r="AC119" s="176">
        <v>2.04</v>
      </c>
      <c r="AD119" s="148">
        <v>19.98</v>
      </c>
      <c r="AE119" s="176"/>
      <c r="AF119" s="176"/>
      <c r="AG119" s="181">
        <v>1E-4</v>
      </c>
      <c r="AH119" s="186" t="s">
        <v>236</v>
      </c>
      <c r="AI119" s="181">
        <f t="shared" si="12"/>
        <v>189.25</v>
      </c>
      <c r="AJ119" s="187">
        <v>31.03</v>
      </c>
      <c r="AK119" s="176">
        <v>11.22</v>
      </c>
      <c r="AL119" s="176">
        <v>147</v>
      </c>
      <c r="AM119" s="176"/>
      <c r="AN119" s="181">
        <f t="shared" si="13"/>
        <v>4.63</v>
      </c>
      <c r="AO119" s="181">
        <f t="shared" si="14"/>
        <v>0</v>
      </c>
      <c r="AP119" s="176"/>
      <c r="AQ119" s="176"/>
      <c r="AR119" s="176"/>
      <c r="AS119" s="176"/>
      <c r="AT119" s="150">
        <v>4.63</v>
      </c>
      <c r="AU119" s="176"/>
      <c r="AV119" s="176"/>
      <c r="AW119" s="183"/>
      <c r="AX119" s="176"/>
      <c r="AY119" s="176"/>
      <c r="AZ119" s="176"/>
      <c r="BA119" s="176"/>
      <c r="BB119" s="176">
        <v>340.22703999999999</v>
      </c>
      <c r="BC119" s="176"/>
      <c r="BD119" s="176"/>
      <c r="BE119" s="176"/>
      <c r="BF119" s="181">
        <f t="shared" si="15"/>
        <v>763.15703999999994</v>
      </c>
    </row>
    <row r="120" spans="1:58" ht="14.25" customHeight="1">
      <c r="A120" s="176">
        <v>114</v>
      </c>
      <c r="B120" s="176" t="s">
        <v>123</v>
      </c>
      <c r="C120" s="177" t="s">
        <v>237</v>
      </c>
      <c r="D120" s="178">
        <v>34</v>
      </c>
      <c r="E120" s="178"/>
      <c r="F120" s="178"/>
      <c r="G120" s="178">
        <v>15</v>
      </c>
      <c r="H120" s="178">
        <f t="shared" si="9"/>
        <v>49</v>
      </c>
      <c r="I120" s="181">
        <f t="shared" si="1"/>
        <v>736.1</v>
      </c>
      <c r="J120" s="181">
        <f t="shared" si="10"/>
        <v>482.62</v>
      </c>
      <c r="K120" s="148">
        <v>116.29</v>
      </c>
      <c r="L120" s="181">
        <f t="shared" si="3"/>
        <v>45</v>
      </c>
      <c r="M120" s="148">
        <v>45</v>
      </c>
      <c r="N120" s="176"/>
      <c r="O120" s="176"/>
      <c r="P120" s="176"/>
      <c r="Q120" s="176"/>
      <c r="R120" s="181">
        <f t="shared" si="11"/>
        <v>6.48</v>
      </c>
      <c r="S120" s="150">
        <v>6.48</v>
      </c>
      <c r="T120" s="176"/>
      <c r="U120" s="176"/>
      <c r="V120" s="176"/>
      <c r="W120" s="176"/>
      <c r="X120" s="148">
        <v>34.86</v>
      </c>
      <c r="Y120" s="151">
        <v>32.42</v>
      </c>
      <c r="Z120" s="176"/>
      <c r="AA120" s="176">
        <v>16.78</v>
      </c>
      <c r="AB120" s="176"/>
      <c r="AC120" s="176">
        <v>2.4700000000000002</v>
      </c>
      <c r="AD120" s="148">
        <v>24.32</v>
      </c>
      <c r="AE120" s="176"/>
      <c r="AF120" s="148">
        <v>204</v>
      </c>
      <c r="AG120" s="181">
        <v>1E-4</v>
      </c>
      <c r="AH120" s="186" t="s">
        <v>237</v>
      </c>
      <c r="AI120" s="181">
        <f t="shared" si="12"/>
        <v>246.86</v>
      </c>
      <c r="AJ120" s="187">
        <v>30.66</v>
      </c>
      <c r="AK120" s="176">
        <v>13.2</v>
      </c>
      <c r="AL120" s="176">
        <v>173</v>
      </c>
      <c r="AM120" s="176">
        <v>30</v>
      </c>
      <c r="AN120" s="181">
        <f t="shared" si="13"/>
        <v>6.62</v>
      </c>
      <c r="AO120" s="181">
        <f t="shared" si="14"/>
        <v>0</v>
      </c>
      <c r="AP120" s="176"/>
      <c r="AQ120" s="176"/>
      <c r="AR120" s="176"/>
      <c r="AS120" s="176"/>
      <c r="AT120" s="150">
        <v>6.62</v>
      </c>
      <c r="AU120" s="176"/>
      <c r="AV120" s="176"/>
      <c r="AW120" s="183"/>
      <c r="AX120" s="176"/>
      <c r="AY120" s="176"/>
      <c r="AZ120" s="176"/>
      <c r="BA120" s="150"/>
      <c r="BB120" s="176">
        <v>140.06</v>
      </c>
      <c r="BC120" s="176"/>
      <c r="BD120" s="176">
        <v>50</v>
      </c>
      <c r="BE120" s="176"/>
      <c r="BF120" s="181">
        <f t="shared" si="15"/>
        <v>926.16000000000008</v>
      </c>
    </row>
    <row r="121" spans="1:58" ht="14.25" customHeight="1">
      <c r="A121" s="176">
        <v>115</v>
      </c>
      <c r="B121" s="176" t="s">
        <v>123</v>
      </c>
      <c r="C121" s="177" t="s">
        <v>238</v>
      </c>
      <c r="D121" s="178">
        <v>38</v>
      </c>
      <c r="E121" s="178"/>
      <c r="F121" s="178">
        <v>1</v>
      </c>
      <c r="G121" s="178">
        <v>58</v>
      </c>
      <c r="H121" s="178">
        <f t="shared" si="9"/>
        <v>97</v>
      </c>
      <c r="I121" s="181">
        <f t="shared" si="1"/>
        <v>636.46</v>
      </c>
      <c r="J121" s="181">
        <f t="shared" si="10"/>
        <v>352.42000000000007</v>
      </c>
      <c r="K121" s="148">
        <v>157.9</v>
      </c>
      <c r="L121" s="181">
        <f t="shared" si="3"/>
        <v>65.25</v>
      </c>
      <c r="M121" s="148">
        <v>65.25</v>
      </c>
      <c r="N121" s="176"/>
      <c r="O121" s="176"/>
      <c r="P121" s="176"/>
      <c r="Q121" s="176"/>
      <c r="R121" s="181">
        <f t="shared" si="11"/>
        <v>10.93</v>
      </c>
      <c r="S121" s="150">
        <v>10.93</v>
      </c>
      <c r="T121" s="176"/>
      <c r="U121" s="176"/>
      <c r="V121" s="176"/>
      <c r="W121" s="176"/>
      <c r="X121" s="148">
        <v>22.41</v>
      </c>
      <c r="Y121" s="151">
        <v>41.04</v>
      </c>
      <c r="Z121" s="176"/>
      <c r="AA121" s="176">
        <v>21.31</v>
      </c>
      <c r="AB121" s="176"/>
      <c r="AC121" s="176">
        <v>2.8</v>
      </c>
      <c r="AD121" s="148">
        <v>30.78</v>
      </c>
      <c r="AE121" s="176"/>
      <c r="AF121" s="176"/>
      <c r="AG121" s="181">
        <v>1E-4</v>
      </c>
      <c r="AH121" s="186" t="s">
        <v>238</v>
      </c>
      <c r="AI121" s="181">
        <f t="shared" si="12"/>
        <v>252.02</v>
      </c>
      <c r="AJ121" s="187">
        <v>37.380000000000003</v>
      </c>
      <c r="AK121" s="176">
        <v>19.14</v>
      </c>
      <c r="AL121" s="176">
        <v>194</v>
      </c>
      <c r="AM121" s="176">
        <v>1.5</v>
      </c>
      <c r="AN121" s="181">
        <f t="shared" si="13"/>
        <v>32.019999999999996</v>
      </c>
      <c r="AO121" s="181">
        <f t="shared" si="14"/>
        <v>5.89</v>
      </c>
      <c r="AP121" s="176">
        <v>1.84</v>
      </c>
      <c r="AQ121" s="176">
        <v>4.05</v>
      </c>
      <c r="AR121" s="176">
        <v>12.03</v>
      </c>
      <c r="AS121" s="176"/>
      <c r="AT121" s="150">
        <v>14.1</v>
      </c>
      <c r="AU121" s="150"/>
      <c r="AV121" s="176"/>
      <c r="AW121" s="183"/>
      <c r="AX121" s="176"/>
      <c r="AY121" s="176"/>
      <c r="AZ121" s="176"/>
      <c r="BA121" s="150"/>
      <c r="BB121" s="176">
        <v>277</v>
      </c>
      <c r="BC121" s="176"/>
      <c r="BD121" s="176">
        <v>30</v>
      </c>
      <c r="BE121" s="176"/>
      <c r="BF121" s="181">
        <f t="shared" si="15"/>
        <v>943.46</v>
      </c>
    </row>
    <row r="122" spans="1:58" ht="14.25" customHeight="1">
      <c r="A122" s="176">
        <v>116</v>
      </c>
      <c r="B122" s="176" t="s">
        <v>123</v>
      </c>
      <c r="C122" s="177" t="s">
        <v>239</v>
      </c>
      <c r="D122" s="178">
        <v>7</v>
      </c>
      <c r="E122" s="178">
        <v>44</v>
      </c>
      <c r="F122" s="178"/>
      <c r="G122" s="178">
        <v>3</v>
      </c>
      <c r="H122" s="178">
        <f t="shared" si="9"/>
        <v>54</v>
      </c>
      <c r="I122" s="181">
        <f t="shared" si="1"/>
        <v>796.01599999999996</v>
      </c>
      <c r="J122" s="181">
        <f t="shared" si="10"/>
        <v>345.25</v>
      </c>
      <c r="K122" s="148">
        <v>149.86000000000001</v>
      </c>
      <c r="L122" s="181">
        <f t="shared" si="3"/>
        <v>0</v>
      </c>
      <c r="M122" s="176"/>
      <c r="N122" s="176"/>
      <c r="O122" s="176"/>
      <c r="P122" s="176"/>
      <c r="Q122" s="176"/>
      <c r="R122" s="181">
        <f t="shared" si="11"/>
        <v>0</v>
      </c>
      <c r="S122" s="176"/>
      <c r="T122" s="176"/>
      <c r="U122" s="176"/>
      <c r="V122" s="176"/>
      <c r="W122" s="176"/>
      <c r="X122" s="148">
        <v>61.25</v>
      </c>
      <c r="Y122" s="151">
        <v>47.66</v>
      </c>
      <c r="Z122" s="176">
        <v>19.97</v>
      </c>
      <c r="AA122" s="148">
        <v>25.7</v>
      </c>
      <c r="AB122" s="176"/>
      <c r="AC122" s="176">
        <v>5.07</v>
      </c>
      <c r="AD122" s="148">
        <v>35.74</v>
      </c>
      <c r="AE122" s="176"/>
      <c r="AF122" s="176"/>
      <c r="AG122" s="181">
        <v>1E-4</v>
      </c>
      <c r="AH122" s="186" t="s">
        <v>239</v>
      </c>
      <c r="AI122" s="181">
        <f t="shared" si="12"/>
        <v>450.25599999999997</v>
      </c>
      <c r="AJ122" s="187">
        <v>5.25599999999997</v>
      </c>
      <c r="AK122" s="176">
        <v>0</v>
      </c>
      <c r="AL122" s="176">
        <v>157</v>
      </c>
      <c r="AM122" s="176">
        <v>288</v>
      </c>
      <c r="AN122" s="181">
        <f t="shared" si="13"/>
        <v>0.51</v>
      </c>
      <c r="AO122" s="181">
        <f t="shared" si="14"/>
        <v>0</v>
      </c>
      <c r="AP122" s="176"/>
      <c r="AQ122" s="176"/>
      <c r="AR122" s="176"/>
      <c r="AS122" s="176"/>
      <c r="AT122" s="150">
        <v>0.51</v>
      </c>
      <c r="AU122" s="176"/>
      <c r="AV122" s="176"/>
      <c r="AW122" s="183"/>
      <c r="AX122" s="176"/>
      <c r="AY122" s="176"/>
      <c r="AZ122" s="176"/>
      <c r="BA122" s="176"/>
      <c r="BB122" s="176">
        <v>55</v>
      </c>
      <c r="BC122" s="176"/>
      <c r="BD122" s="176"/>
      <c r="BE122" s="176"/>
      <c r="BF122" s="181">
        <f t="shared" si="15"/>
        <v>851.01599999999996</v>
      </c>
    </row>
    <row r="123" spans="1:58" ht="14.25" customHeight="1">
      <c r="A123" s="176">
        <v>117</v>
      </c>
      <c r="B123" s="176" t="s">
        <v>123</v>
      </c>
      <c r="C123" s="177" t="s">
        <v>240</v>
      </c>
      <c r="D123" s="178">
        <v>57</v>
      </c>
      <c r="E123" s="178"/>
      <c r="F123" s="178"/>
      <c r="G123" s="178">
        <v>76</v>
      </c>
      <c r="H123" s="178">
        <f t="shared" si="9"/>
        <v>133</v>
      </c>
      <c r="I123" s="181">
        <f t="shared" si="1"/>
        <v>1204.7619999999999</v>
      </c>
      <c r="J123" s="181">
        <f t="shared" si="10"/>
        <v>647.31999999999994</v>
      </c>
      <c r="K123" s="148">
        <v>325.12</v>
      </c>
      <c r="L123" s="181">
        <f t="shared" si="3"/>
        <v>33.75</v>
      </c>
      <c r="M123" s="148">
        <v>33.75</v>
      </c>
      <c r="N123" s="176"/>
      <c r="O123" s="176"/>
      <c r="P123" s="176"/>
      <c r="Q123" s="176"/>
      <c r="R123" s="181">
        <f t="shared" si="11"/>
        <v>5.43</v>
      </c>
      <c r="S123" s="150">
        <v>5.43</v>
      </c>
      <c r="T123" s="176"/>
      <c r="U123" s="176"/>
      <c r="V123" s="176"/>
      <c r="W123" s="176"/>
      <c r="X123" s="148">
        <v>104.58</v>
      </c>
      <c r="Y123" s="151">
        <v>75.02</v>
      </c>
      <c r="Z123" s="176"/>
      <c r="AA123" s="176">
        <v>39.97</v>
      </c>
      <c r="AB123" s="176"/>
      <c r="AC123" s="176">
        <v>7.18</v>
      </c>
      <c r="AD123" s="148">
        <v>56.27</v>
      </c>
      <c r="AE123" s="176"/>
      <c r="AF123" s="176"/>
      <c r="AG123" s="181">
        <v>1E-4</v>
      </c>
      <c r="AH123" s="186" t="s">
        <v>240</v>
      </c>
      <c r="AI123" s="181">
        <f t="shared" si="12"/>
        <v>537.96199999999999</v>
      </c>
      <c r="AJ123" s="187">
        <v>55.061999999999998</v>
      </c>
      <c r="AK123" s="176">
        <v>9.9</v>
      </c>
      <c r="AL123" s="176">
        <v>473</v>
      </c>
      <c r="AM123" s="176"/>
      <c r="AN123" s="181">
        <f t="shared" si="13"/>
        <v>19.48</v>
      </c>
      <c r="AO123" s="181">
        <f t="shared" si="14"/>
        <v>0</v>
      </c>
      <c r="AP123" s="176"/>
      <c r="AQ123" s="176"/>
      <c r="AR123" s="176"/>
      <c r="AS123" s="176"/>
      <c r="AT123" s="150">
        <v>6.48</v>
      </c>
      <c r="AU123" s="176"/>
      <c r="AV123" s="176"/>
      <c r="AW123" s="183"/>
      <c r="AX123" s="176"/>
      <c r="AY123" s="176"/>
      <c r="AZ123" s="176"/>
      <c r="BA123" s="176">
        <v>13</v>
      </c>
      <c r="BB123" s="176">
        <v>40</v>
      </c>
      <c r="BC123" s="176"/>
      <c r="BD123" s="176"/>
      <c r="BE123" s="176"/>
      <c r="BF123" s="181">
        <f t="shared" si="15"/>
        <v>1244.7619999999999</v>
      </c>
    </row>
    <row r="124" spans="1:58" ht="14.25" customHeight="1">
      <c r="A124" s="176">
        <v>118</v>
      </c>
      <c r="B124" s="176" t="s">
        <v>123</v>
      </c>
      <c r="C124" s="190" t="s">
        <v>241</v>
      </c>
      <c r="D124" s="178">
        <v>272</v>
      </c>
      <c r="E124" s="178"/>
      <c r="F124" s="178"/>
      <c r="G124" s="178">
        <v>86</v>
      </c>
      <c r="H124" s="178">
        <f t="shared" si="9"/>
        <v>358</v>
      </c>
      <c r="I124" s="181">
        <f t="shared" si="1"/>
        <v>3456.09</v>
      </c>
      <c r="J124" s="181">
        <f t="shared" si="10"/>
        <v>2891</v>
      </c>
      <c r="K124" s="148">
        <v>1408.1</v>
      </c>
      <c r="L124" s="181">
        <f t="shared" si="3"/>
        <v>0</v>
      </c>
      <c r="M124" s="176"/>
      <c r="N124" s="176"/>
      <c r="O124" s="176"/>
      <c r="P124" s="176"/>
      <c r="Q124" s="176"/>
      <c r="R124" s="181">
        <f t="shared" si="11"/>
        <v>0</v>
      </c>
      <c r="S124" s="176"/>
      <c r="T124" s="176"/>
      <c r="U124" s="176"/>
      <c r="V124" s="176"/>
      <c r="W124" s="176"/>
      <c r="X124" s="148">
        <v>677.28</v>
      </c>
      <c r="Y124" s="151">
        <v>333.66</v>
      </c>
      <c r="Z124" s="176"/>
      <c r="AA124" s="176">
        <v>177.91</v>
      </c>
      <c r="AB124" s="176"/>
      <c r="AC124" s="176">
        <v>43.8</v>
      </c>
      <c r="AD124" s="148">
        <v>250.25</v>
      </c>
      <c r="AE124" s="176"/>
      <c r="AF124" s="176"/>
      <c r="AG124" s="181">
        <v>1E-4</v>
      </c>
      <c r="AH124" s="193" t="s">
        <v>241</v>
      </c>
      <c r="AI124" s="181">
        <f t="shared" si="12"/>
        <v>437</v>
      </c>
      <c r="AJ124" s="187">
        <v>320.60000000000002</v>
      </c>
      <c r="AK124" s="176">
        <v>0</v>
      </c>
      <c r="AL124" s="176">
        <v>82</v>
      </c>
      <c r="AM124" s="176">
        <v>34.4</v>
      </c>
      <c r="AN124" s="181">
        <f t="shared" si="13"/>
        <v>128.09</v>
      </c>
      <c r="AO124" s="181">
        <f t="shared" si="14"/>
        <v>0</v>
      </c>
      <c r="AP124" s="176"/>
      <c r="AQ124" s="176"/>
      <c r="AR124" s="176"/>
      <c r="AS124" s="176"/>
      <c r="AT124" s="150">
        <v>5.09</v>
      </c>
      <c r="AU124" s="176"/>
      <c r="AV124" s="176"/>
      <c r="AW124" s="154">
        <v>123</v>
      </c>
      <c r="AX124" s="176"/>
      <c r="AY124" s="176"/>
      <c r="AZ124" s="176"/>
      <c r="BA124" s="150"/>
      <c r="BB124" s="176">
        <f>100+20</f>
        <v>120</v>
      </c>
      <c r="BC124" s="176"/>
      <c r="BD124" s="176"/>
      <c r="BE124" s="176"/>
      <c r="BF124" s="181">
        <f t="shared" si="15"/>
        <v>3576.09</v>
      </c>
    </row>
    <row r="125" spans="1:58" ht="14.25" customHeight="1">
      <c r="A125" s="176">
        <v>119</v>
      </c>
      <c r="B125" s="176" t="s">
        <v>123</v>
      </c>
      <c r="C125" s="190" t="s">
        <v>242</v>
      </c>
      <c r="D125" s="178">
        <v>87</v>
      </c>
      <c r="E125" s="178"/>
      <c r="F125" s="178"/>
      <c r="G125" s="178">
        <v>31</v>
      </c>
      <c r="H125" s="178">
        <f t="shared" si="9"/>
        <v>118</v>
      </c>
      <c r="I125" s="181">
        <f t="shared" si="1"/>
        <v>1331.7171999999998</v>
      </c>
      <c r="J125" s="181">
        <f t="shared" si="10"/>
        <v>975.51</v>
      </c>
      <c r="K125" s="148">
        <v>398.82</v>
      </c>
      <c r="L125" s="181">
        <f t="shared" si="3"/>
        <v>122.26</v>
      </c>
      <c r="M125" s="176"/>
      <c r="N125" s="148">
        <v>77.260000000000005</v>
      </c>
      <c r="O125" s="148">
        <v>45</v>
      </c>
      <c r="P125" s="176"/>
      <c r="Q125" s="176"/>
      <c r="R125" s="181">
        <f t="shared" si="11"/>
        <v>0</v>
      </c>
      <c r="S125" s="176"/>
      <c r="T125" s="176"/>
      <c r="U125" s="176"/>
      <c r="V125" s="176"/>
      <c r="W125" s="176"/>
      <c r="X125" s="148">
        <v>216.63</v>
      </c>
      <c r="Y125" s="151">
        <v>98.47</v>
      </c>
      <c r="Z125" s="176"/>
      <c r="AA125" s="176">
        <v>52.55</v>
      </c>
      <c r="AB125" s="176"/>
      <c r="AC125" s="176">
        <v>12.93</v>
      </c>
      <c r="AD125" s="148">
        <v>73.849999999999994</v>
      </c>
      <c r="AE125" s="176"/>
      <c r="AF125" s="176"/>
      <c r="AG125" s="181">
        <v>1E-4</v>
      </c>
      <c r="AH125" s="193" t="s">
        <v>242</v>
      </c>
      <c r="AI125" s="181">
        <f t="shared" si="12"/>
        <v>208.62719999999999</v>
      </c>
      <c r="AJ125" s="187">
        <v>129.4</v>
      </c>
      <c r="AK125" s="176">
        <v>0</v>
      </c>
      <c r="AL125" s="176">
        <v>69.599999999999994</v>
      </c>
      <c r="AM125" s="176">
        <v>9.6272000000000002</v>
      </c>
      <c r="AN125" s="181">
        <f t="shared" si="13"/>
        <v>147.57999999999998</v>
      </c>
      <c r="AO125" s="181">
        <f t="shared" si="14"/>
        <v>0</v>
      </c>
      <c r="AP125" s="176"/>
      <c r="AQ125" s="176"/>
      <c r="AR125" s="176"/>
      <c r="AS125" s="176"/>
      <c r="AT125" s="150">
        <v>17.079999999999998</v>
      </c>
      <c r="AU125" s="176"/>
      <c r="AV125" s="176"/>
      <c r="AW125" s="154">
        <v>130.5</v>
      </c>
      <c r="AX125" s="176"/>
      <c r="AY125" s="176"/>
      <c r="AZ125" s="176"/>
      <c r="BA125" s="150"/>
      <c r="BB125" s="176">
        <v>10</v>
      </c>
      <c r="BC125" s="176"/>
      <c r="BD125" s="176"/>
      <c r="BE125" s="176"/>
      <c r="BF125" s="181">
        <f t="shared" si="15"/>
        <v>1341.7171999999998</v>
      </c>
    </row>
    <row r="126" spans="1:58" ht="14.25" customHeight="1">
      <c r="A126" s="176">
        <v>120</v>
      </c>
      <c r="B126" s="176" t="s">
        <v>123</v>
      </c>
      <c r="C126" s="190" t="s">
        <v>243</v>
      </c>
      <c r="D126" s="178">
        <v>122</v>
      </c>
      <c r="E126" s="178"/>
      <c r="F126" s="178"/>
      <c r="G126" s="178">
        <v>18</v>
      </c>
      <c r="H126" s="178">
        <f t="shared" si="9"/>
        <v>140</v>
      </c>
      <c r="I126" s="181">
        <f t="shared" si="1"/>
        <v>1667.904</v>
      </c>
      <c r="J126" s="181">
        <f t="shared" si="10"/>
        <v>1344.33</v>
      </c>
      <c r="K126" s="148">
        <v>559.72</v>
      </c>
      <c r="L126" s="181">
        <f t="shared" si="3"/>
        <v>147.38</v>
      </c>
      <c r="M126" s="176"/>
      <c r="N126" s="148">
        <v>105.26</v>
      </c>
      <c r="O126" s="148">
        <v>42.12</v>
      </c>
      <c r="P126" s="176"/>
      <c r="Q126" s="176"/>
      <c r="R126" s="181">
        <f t="shared" si="11"/>
        <v>0</v>
      </c>
      <c r="S126" s="176"/>
      <c r="T126" s="176"/>
      <c r="U126" s="176"/>
      <c r="V126" s="176"/>
      <c r="W126" s="176"/>
      <c r="X126" s="148">
        <v>303.77999999999997</v>
      </c>
      <c r="Y126" s="151">
        <v>138.16</v>
      </c>
      <c r="Z126" s="176"/>
      <c r="AA126" s="176">
        <v>73.540000000000006</v>
      </c>
      <c r="AB126" s="176"/>
      <c r="AC126" s="176">
        <v>18.13</v>
      </c>
      <c r="AD126" s="148">
        <v>103.62</v>
      </c>
      <c r="AE126" s="176"/>
      <c r="AF126" s="176"/>
      <c r="AG126" s="181">
        <v>1E-4</v>
      </c>
      <c r="AH126" s="193" t="s">
        <v>243</v>
      </c>
      <c r="AI126" s="181">
        <f t="shared" si="12"/>
        <v>222.76400000000001</v>
      </c>
      <c r="AJ126" s="187">
        <v>157.9</v>
      </c>
      <c r="AK126" s="176">
        <v>0</v>
      </c>
      <c r="AL126" s="176">
        <v>52</v>
      </c>
      <c r="AM126" s="176">
        <v>12.864000000000001</v>
      </c>
      <c r="AN126" s="181">
        <f t="shared" si="13"/>
        <v>100.81</v>
      </c>
      <c r="AO126" s="181">
        <f t="shared" si="14"/>
        <v>0</v>
      </c>
      <c r="AP126" s="176"/>
      <c r="AQ126" s="176"/>
      <c r="AR126" s="176"/>
      <c r="AS126" s="176"/>
      <c r="AT126" s="150">
        <v>3.31</v>
      </c>
      <c r="AU126" s="176"/>
      <c r="AV126" s="176"/>
      <c r="AW126" s="154">
        <v>97.5</v>
      </c>
      <c r="AX126" s="176"/>
      <c r="AY126" s="176"/>
      <c r="AZ126" s="176"/>
      <c r="BA126" s="150"/>
      <c r="BB126" s="176">
        <v>0</v>
      </c>
      <c r="BC126" s="176"/>
      <c r="BD126" s="176"/>
      <c r="BE126" s="176"/>
      <c r="BF126" s="181">
        <f t="shared" si="15"/>
        <v>1667.904</v>
      </c>
    </row>
    <row r="127" spans="1:58" ht="14.25" customHeight="1">
      <c r="A127" s="176">
        <v>121</v>
      </c>
      <c r="B127" s="176" t="s">
        <v>123</v>
      </c>
      <c r="C127" s="190" t="s">
        <v>244</v>
      </c>
      <c r="D127" s="178">
        <v>85</v>
      </c>
      <c r="E127" s="178"/>
      <c r="F127" s="178"/>
      <c r="G127" s="178">
        <v>18</v>
      </c>
      <c r="H127" s="178">
        <f t="shared" si="9"/>
        <v>103</v>
      </c>
      <c r="I127" s="181">
        <f t="shared" si="1"/>
        <v>1176.3499999999999</v>
      </c>
      <c r="J127" s="181">
        <f t="shared" si="10"/>
        <v>892.37999999999988</v>
      </c>
      <c r="K127" s="148">
        <v>362.37</v>
      </c>
      <c r="L127" s="181">
        <f t="shared" si="3"/>
        <v>96.65</v>
      </c>
      <c r="M127" s="176"/>
      <c r="N127" s="148">
        <v>69.290000000000006</v>
      </c>
      <c r="O127" s="148">
        <v>27.36</v>
      </c>
      <c r="P127" s="176"/>
      <c r="Q127" s="176"/>
      <c r="R127" s="181">
        <f t="shared" si="11"/>
        <v>0</v>
      </c>
      <c r="S127" s="176"/>
      <c r="T127" s="176"/>
      <c r="U127" s="176"/>
      <c r="V127" s="176"/>
      <c r="W127" s="176"/>
      <c r="X127" s="148">
        <v>211.65</v>
      </c>
      <c r="Y127" s="151">
        <v>91.84</v>
      </c>
      <c r="Z127" s="176"/>
      <c r="AA127" s="176">
        <v>48.93</v>
      </c>
      <c r="AB127" s="176"/>
      <c r="AC127" s="176">
        <v>12.06</v>
      </c>
      <c r="AD127" s="148">
        <v>68.88</v>
      </c>
      <c r="AE127" s="176"/>
      <c r="AF127" s="176"/>
      <c r="AG127" s="181">
        <v>1E-4</v>
      </c>
      <c r="AH127" s="193" t="s">
        <v>244</v>
      </c>
      <c r="AI127" s="181">
        <f t="shared" si="12"/>
        <v>189.44</v>
      </c>
      <c r="AJ127" s="187">
        <v>126.8</v>
      </c>
      <c r="AK127" s="176">
        <v>0</v>
      </c>
      <c r="AL127" s="176">
        <v>47.84</v>
      </c>
      <c r="AM127" s="176">
        <v>14.8</v>
      </c>
      <c r="AN127" s="181">
        <f t="shared" si="13"/>
        <v>94.53</v>
      </c>
      <c r="AO127" s="181">
        <f t="shared" si="14"/>
        <v>0</v>
      </c>
      <c r="AP127" s="176"/>
      <c r="AQ127" s="176"/>
      <c r="AR127" s="176"/>
      <c r="AS127" s="176"/>
      <c r="AT127" s="150">
        <v>4.83</v>
      </c>
      <c r="AU127" s="176"/>
      <c r="AV127" s="176"/>
      <c r="AW127" s="154">
        <v>89.7</v>
      </c>
      <c r="AX127" s="176"/>
      <c r="AY127" s="176"/>
      <c r="AZ127" s="176"/>
      <c r="BA127" s="150"/>
      <c r="BB127" s="176">
        <v>0</v>
      </c>
      <c r="BC127" s="176"/>
      <c r="BD127" s="176"/>
      <c r="BE127" s="176"/>
      <c r="BF127" s="181">
        <f t="shared" si="15"/>
        <v>1176.3499999999999</v>
      </c>
    </row>
    <row r="128" spans="1:58" ht="14.25" customHeight="1">
      <c r="A128" s="176">
        <v>122</v>
      </c>
      <c r="B128" s="176" t="s">
        <v>123</v>
      </c>
      <c r="C128" s="190" t="s">
        <v>245</v>
      </c>
      <c r="D128" s="178">
        <v>64</v>
      </c>
      <c r="E128" s="178"/>
      <c r="F128" s="178"/>
      <c r="G128" s="178">
        <v>21</v>
      </c>
      <c r="H128" s="178">
        <f t="shared" si="9"/>
        <v>85</v>
      </c>
      <c r="I128" s="181">
        <f t="shared" si="1"/>
        <v>866.15599999999995</v>
      </c>
      <c r="J128" s="181">
        <f t="shared" si="10"/>
        <v>661.89999999999986</v>
      </c>
      <c r="K128" s="148">
        <v>264.08</v>
      </c>
      <c r="L128" s="181">
        <f t="shared" si="3"/>
        <v>74.86</v>
      </c>
      <c r="M128" s="176"/>
      <c r="N128" s="148">
        <v>52.9</v>
      </c>
      <c r="O128" s="148">
        <v>21.96</v>
      </c>
      <c r="P128" s="176"/>
      <c r="Q128" s="176"/>
      <c r="R128" s="181">
        <f t="shared" si="11"/>
        <v>0</v>
      </c>
      <c r="S128" s="176"/>
      <c r="T128" s="176"/>
      <c r="U128" s="176"/>
      <c r="V128" s="176"/>
      <c r="W128" s="176"/>
      <c r="X128" s="148">
        <v>159.36000000000001</v>
      </c>
      <c r="Y128" s="151">
        <v>67.75</v>
      </c>
      <c r="Z128" s="176"/>
      <c r="AA128" s="176">
        <v>36.15</v>
      </c>
      <c r="AB128" s="176"/>
      <c r="AC128" s="176">
        <v>8.89</v>
      </c>
      <c r="AD128" s="148">
        <v>50.81</v>
      </c>
      <c r="AE128" s="176"/>
      <c r="AF128" s="176"/>
      <c r="AG128" s="181">
        <v>1E-4</v>
      </c>
      <c r="AH128" s="193" t="s">
        <v>245</v>
      </c>
      <c r="AI128" s="181">
        <f t="shared" si="12"/>
        <v>136.79600000000002</v>
      </c>
      <c r="AJ128" s="187">
        <v>100.7</v>
      </c>
      <c r="AK128" s="176">
        <v>0</v>
      </c>
      <c r="AL128" s="176">
        <v>33.28</v>
      </c>
      <c r="AM128" s="176">
        <v>2.8159999999999998</v>
      </c>
      <c r="AN128" s="181">
        <f t="shared" si="13"/>
        <v>67.459999999999994</v>
      </c>
      <c r="AO128" s="181">
        <f t="shared" si="14"/>
        <v>0</v>
      </c>
      <c r="AP128" s="176"/>
      <c r="AQ128" s="176"/>
      <c r="AR128" s="176"/>
      <c r="AS128" s="176"/>
      <c r="AT128" s="150">
        <v>5.0599999999999996</v>
      </c>
      <c r="AU128" s="176"/>
      <c r="AV128" s="176"/>
      <c r="AW128" s="154">
        <v>62.4</v>
      </c>
      <c r="AX128" s="176"/>
      <c r="AY128" s="176"/>
      <c r="AZ128" s="176"/>
      <c r="BA128" s="150"/>
      <c r="BB128" s="176">
        <v>0</v>
      </c>
      <c r="BC128" s="176"/>
      <c r="BD128" s="176"/>
      <c r="BE128" s="176"/>
      <c r="BF128" s="181">
        <f t="shared" si="15"/>
        <v>866.15599999999995</v>
      </c>
    </row>
    <row r="129" spans="1:58" ht="14.25" customHeight="1">
      <c r="A129" s="176">
        <v>123</v>
      </c>
      <c r="B129" s="176" t="s">
        <v>123</v>
      </c>
      <c r="C129" s="190" t="s">
        <v>246</v>
      </c>
      <c r="D129" s="178">
        <v>263</v>
      </c>
      <c r="E129" s="178"/>
      <c r="F129" s="178"/>
      <c r="G129" s="178">
        <v>66</v>
      </c>
      <c r="H129" s="178">
        <f t="shared" si="9"/>
        <v>329</v>
      </c>
      <c r="I129" s="181">
        <f t="shared" si="1"/>
        <v>3420.5099999999998</v>
      </c>
      <c r="J129" s="181">
        <f t="shared" si="10"/>
        <v>2716.39</v>
      </c>
      <c r="K129" s="148">
        <v>1304.6500000000001</v>
      </c>
      <c r="L129" s="181">
        <f t="shared" si="3"/>
        <v>0</v>
      </c>
      <c r="M129" s="176"/>
      <c r="N129" s="176"/>
      <c r="O129" s="176"/>
      <c r="P129" s="176"/>
      <c r="Q129" s="176"/>
      <c r="R129" s="181">
        <f t="shared" si="11"/>
        <v>0</v>
      </c>
      <c r="S129" s="176"/>
      <c r="T129" s="176"/>
      <c r="U129" s="176"/>
      <c r="V129" s="176"/>
      <c r="W129" s="176"/>
      <c r="X129" s="148">
        <v>654.87</v>
      </c>
      <c r="Y129" s="151">
        <v>313.52</v>
      </c>
      <c r="Z129" s="176"/>
      <c r="AA129" s="176">
        <v>167.06</v>
      </c>
      <c r="AB129" s="176"/>
      <c r="AC129" s="176">
        <v>41.15</v>
      </c>
      <c r="AD129" s="148">
        <v>235.14</v>
      </c>
      <c r="AE129" s="176"/>
      <c r="AF129" s="176"/>
      <c r="AG129" s="181">
        <v>1E-4</v>
      </c>
      <c r="AH129" s="193" t="s">
        <v>246</v>
      </c>
      <c r="AI129" s="181">
        <f t="shared" si="12"/>
        <v>519.29999999999995</v>
      </c>
      <c r="AJ129" s="187">
        <v>367.3</v>
      </c>
      <c r="AK129" s="176">
        <v>0</v>
      </c>
      <c r="AL129" s="176">
        <v>120</v>
      </c>
      <c r="AM129" s="176">
        <v>32</v>
      </c>
      <c r="AN129" s="181">
        <f t="shared" si="13"/>
        <v>184.82</v>
      </c>
      <c r="AO129" s="181">
        <f t="shared" si="14"/>
        <v>0</v>
      </c>
      <c r="AP129" s="176"/>
      <c r="AQ129" s="176"/>
      <c r="AR129" s="176"/>
      <c r="AS129" s="176"/>
      <c r="AT129" s="150">
        <v>4.82</v>
      </c>
      <c r="AU129" s="176"/>
      <c r="AV129" s="176"/>
      <c r="AW129" s="154">
        <v>180</v>
      </c>
      <c r="AX129" s="176"/>
      <c r="AY129" s="176"/>
      <c r="AZ129" s="176"/>
      <c r="BA129" s="150"/>
      <c r="BB129" s="176">
        <v>30</v>
      </c>
      <c r="BC129" s="176"/>
      <c r="BD129" s="176"/>
      <c r="BE129" s="176"/>
      <c r="BF129" s="181">
        <f t="shared" si="15"/>
        <v>3450.5099999999998</v>
      </c>
    </row>
    <row r="130" spans="1:58" ht="14.25" customHeight="1">
      <c r="A130" s="176">
        <v>124</v>
      </c>
      <c r="B130" s="176" t="s">
        <v>123</v>
      </c>
      <c r="C130" s="192" t="s">
        <v>247</v>
      </c>
      <c r="D130" s="178">
        <v>173</v>
      </c>
      <c r="E130" s="178"/>
      <c r="F130" s="178">
        <v>1</v>
      </c>
      <c r="G130" s="178">
        <v>36</v>
      </c>
      <c r="H130" s="178">
        <f t="shared" si="9"/>
        <v>210</v>
      </c>
      <c r="I130" s="181">
        <f t="shared" si="1"/>
        <v>2757.6</v>
      </c>
      <c r="J130" s="181">
        <f t="shared" si="10"/>
        <v>1710.79</v>
      </c>
      <c r="K130" s="148">
        <v>803.37</v>
      </c>
      <c r="L130" s="181">
        <f t="shared" si="3"/>
        <v>0</v>
      </c>
      <c r="M130" s="176"/>
      <c r="N130" s="176"/>
      <c r="O130" s="176"/>
      <c r="P130" s="176"/>
      <c r="Q130" s="176"/>
      <c r="R130" s="181">
        <f t="shared" si="11"/>
        <v>0</v>
      </c>
      <c r="S130" s="176"/>
      <c r="T130" s="176"/>
      <c r="U130" s="176"/>
      <c r="V130" s="176"/>
      <c r="W130" s="176"/>
      <c r="X130" s="148">
        <v>430.77</v>
      </c>
      <c r="Y130" s="151">
        <v>197.46</v>
      </c>
      <c r="Z130" s="176"/>
      <c r="AA130" s="176">
        <v>105.17</v>
      </c>
      <c r="AB130" s="176"/>
      <c r="AC130" s="176">
        <v>25.92</v>
      </c>
      <c r="AD130" s="148">
        <v>148.1</v>
      </c>
      <c r="AE130" s="176"/>
      <c r="AF130" s="176"/>
      <c r="AG130" s="181">
        <v>1E-4</v>
      </c>
      <c r="AH130" s="199" t="s">
        <v>247</v>
      </c>
      <c r="AI130" s="181">
        <f t="shared" si="12"/>
        <v>668.64</v>
      </c>
      <c r="AJ130" s="187"/>
      <c r="AK130" s="176">
        <v>0</v>
      </c>
      <c r="AL130" s="176">
        <v>645.6</v>
      </c>
      <c r="AM130" s="176">
        <v>23.04</v>
      </c>
      <c r="AN130" s="181">
        <f t="shared" si="13"/>
        <v>378.17</v>
      </c>
      <c r="AO130" s="181">
        <f t="shared" si="14"/>
        <v>0</v>
      </c>
      <c r="AP130" s="176"/>
      <c r="AQ130" s="176"/>
      <c r="AR130" s="176"/>
      <c r="AS130" s="176"/>
      <c r="AT130" s="150">
        <v>4.97</v>
      </c>
      <c r="AU130" s="176"/>
      <c r="AV130" s="176"/>
      <c r="AW130" s="183">
        <v>373.2</v>
      </c>
      <c r="AX130" s="176"/>
      <c r="AY130" s="176"/>
      <c r="AZ130" s="176"/>
      <c r="BA130" s="176"/>
      <c r="BB130" s="176">
        <v>80</v>
      </c>
      <c r="BC130" s="176"/>
      <c r="BD130" s="176">
        <v>101</v>
      </c>
      <c r="BE130" s="176"/>
      <c r="BF130" s="181">
        <f t="shared" si="15"/>
        <v>2938.6</v>
      </c>
    </row>
    <row r="131" spans="1:58" ht="14.25" customHeight="1">
      <c r="A131" s="176">
        <v>125</v>
      </c>
      <c r="B131" s="176" t="s">
        <v>123</v>
      </c>
      <c r="C131" s="190" t="s">
        <v>248</v>
      </c>
      <c r="D131" s="178">
        <v>24</v>
      </c>
      <c r="E131" s="178"/>
      <c r="F131" s="178"/>
      <c r="G131" s="178">
        <v>27</v>
      </c>
      <c r="H131" s="178">
        <f t="shared" si="9"/>
        <v>51</v>
      </c>
      <c r="I131" s="181">
        <f t="shared" si="1"/>
        <v>283.61</v>
      </c>
      <c r="J131" s="181">
        <f t="shared" si="10"/>
        <v>280.14</v>
      </c>
      <c r="K131" s="148">
        <v>142.21</v>
      </c>
      <c r="L131" s="181">
        <f t="shared" si="3"/>
        <v>0</v>
      </c>
      <c r="M131" s="176"/>
      <c r="N131" s="176"/>
      <c r="O131" s="176"/>
      <c r="P131" s="176"/>
      <c r="Q131" s="176"/>
      <c r="R131" s="181">
        <f t="shared" si="11"/>
        <v>0</v>
      </c>
      <c r="S131" s="176"/>
      <c r="T131" s="176"/>
      <c r="U131" s="176"/>
      <c r="V131" s="176"/>
      <c r="W131" s="176"/>
      <c r="X131" s="148">
        <v>59.76</v>
      </c>
      <c r="Y131" s="151">
        <v>32.32</v>
      </c>
      <c r="Z131" s="176"/>
      <c r="AA131" s="176">
        <v>17.37</v>
      </c>
      <c r="AB131" s="176"/>
      <c r="AC131" s="176">
        <v>4.24</v>
      </c>
      <c r="AD131" s="148">
        <v>24.24</v>
      </c>
      <c r="AE131" s="176"/>
      <c r="AF131" s="176"/>
      <c r="AG131" s="181">
        <v>1E-4</v>
      </c>
      <c r="AH131" s="193" t="s">
        <v>248</v>
      </c>
      <c r="AI131" s="181">
        <f t="shared" si="12"/>
        <v>0</v>
      </c>
      <c r="AJ131" s="187">
        <v>0</v>
      </c>
      <c r="AK131" s="176">
        <v>0</v>
      </c>
      <c r="AL131" s="176"/>
      <c r="AM131" s="176"/>
      <c r="AN131" s="181">
        <f t="shared" si="13"/>
        <v>3.47</v>
      </c>
      <c r="AO131" s="181">
        <f t="shared" si="14"/>
        <v>0</v>
      </c>
      <c r="AP131" s="176"/>
      <c r="AQ131" s="176"/>
      <c r="AR131" s="176"/>
      <c r="AS131" s="176"/>
      <c r="AT131" s="150">
        <v>3.47</v>
      </c>
      <c r="AU131" s="176"/>
      <c r="AV131" s="176"/>
      <c r="AW131" s="183"/>
      <c r="AX131" s="176"/>
      <c r="AY131" s="176"/>
      <c r="AZ131" s="176"/>
      <c r="BA131" s="176"/>
      <c r="BB131" s="176">
        <v>0</v>
      </c>
      <c r="BC131" s="176"/>
      <c r="BD131" s="176"/>
      <c r="BE131" s="176"/>
      <c r="BF131" s="181">
        <f t="shared" si="15"/>
        <v>283.61</v>
      </c>
    </row>
    <row r="132" spans="1:58" ht="14.25" customHeight="1">
      <c r="A132" s="176">
        <v>126</v>
      </c>
      <c r="B132" s="176" t="s">
        <v>123</v>
      </c>
      <c r="C132" s="190" t="s">
        <v>249</v>
      </c>
      <c r="D132" s="178">
        <v>20</v>
      </c>
      <c r="E132" s="178"/>
      <c r="F132" s="178"/>
      <c r="G132" s="178">
        <v>12</v>
      </c>
      <c r="H132" s="178">
        <f t="shared" si="9"/>
        <v>32</v>
      </c>
      <c r="I132" s="181">
        <f t="shared" si="1"/>
        <v>305.52999999999997</v>
      </c>
      <c r="J132" s="181">
        <f t="shared" si="10"/>
        <v>175.52999999999997</v>
      </c>
      <c r="K132" s="148">
        <v>76.78</v>
      </c>
      <c r="L132" s="181">
        <f t="shared" si="3"/>
        <v>0</v>
      </c>
      <c r="M132" s="176"/>
      <c r="N132" s="176"/>
      <c r="O132" s="176"/>
      <c r="P132" s="176"/>
      <c r="Q132" s="176"/>
      <c r="R132" s="181"/>
      <c r="S132" s="150"/>
      <c r="T132" s="176"/>
      <c r="U132" s="176"/>
      <c r="V132" s="176"/>
      <c r="W132" s="176"/>
      <c r="X132" s="148">
        <v>49.8</v>
      </c>
      <c r="Y132" s="151">
        <v>20.25</v>
      </c>
      <c r="Z132" s="176"/>
      <c r="AA132" s="176">
        <v>10.85</v>
      </c>
      <c r="AB132" s="176"/>
      <c r="AC132" s="176">
        <v>2.66</v>
      </c>
      <c r="AD132" s="148">
        <v>15.19</v>
      </c>
      <c r="AE132" s="176"/>
      <c r="AF132" s="176"/>
      <c r="AG132" s="181">
        <v>1E-4</v>
      </c>
      <c r="AH132" s="193" t="s">
        <v>249</v>
      </c>
      <c r="AI132" s="181">
        <f t="shared" si="12"/>
        <v>130</v>
      </c>
      <c r="AJ132" s="187">
        <v>0</v>
      </c>
      <c r="AK132" s="176">
        <v>0</v>
      </c>
      <c r="AL132" s="176"/>
      <c r="AM132" s="176">
        <v>130</v>
      </c>
      <c r="AN132" s="181">
        <f t="shared" si="13"/>
        <v>0</v>
      </c>
      <c r="AO132" s="181">
        <f t="shared" si="14"/>
        <v>0</v>
      </c>
      <c r="AP132" s="176"/>
      <c r="AQ132" s="176"/>
      <c r="AR132" s="176"/>
      <c r="AS132" s="176"/>
      <c r="AT132" s="176"/>
      <c r="AU132" s="176"/>
      <c r="AV132" s="176"/>
      <c r="AW132" s="183"/>
      <c r="AX132" s="176"/>
      <c r="AY132" s="176"/>
      <c r="AZ132" s="176"/>
      <c r="BA132" s="176"/>
      <c r="BB132" s="176">
        <v>0</v>
      </c>
      <c r="BC132" s="176"/>
      <c r="BD132" s="176"/>
      <c r="BE132" s="176"/>
      <c r="BF132" s="181">
        <f t="shared" si="15"/>
        <v>305.52999999999997</v>
      </c>
    </row>
    <row r="133" spans="1:58" ht="14.25" customHeight="1">
      <c r="A133" s="176">
        <v>127</v>
      </c>
      <c r="B133" s="176" t="s">
        <v>123</v>
      </c>
      <c r="C133" s="190" t="s">
        <v>250</v>
      </c>
      <c r="D133" s="178">
        <v>9</v>
      </c>
      <c r="E133" s="178"/>
      <c r="F133" s="178"/>
      <c r="G133" s="178">
        <v>7</v>
      </c>
      <c r="H133" s="178">
        <f t="shared" si="9"/>
        <v>16</v>
      </c>
      <c r="I133" s="181">
        <f t="shared" si="1"/>
        <v>150.91000000000003</v>
      </c>
      <c r="J133" s="181">
        <f t="shared" si="10"/>
        <v>103.71000000000001</v>
      </c>
      <c r="K133" s="148">
        <v>37.75</v>
      </c>
      <c r="L133" s="181">
        <f t="shared" si="3"/>
        <v>11.21</v>
      </c>
      <c r="M133" s="176"/>
      <c r="N133" s="176"/>
      <c r="O133" s="176"/>
      <c r="P133" s="176"/>
      <c r="Q133" s="148">
        <v>11.21</v>
      </c>
      <c r="R133" s="181">
        <v>9</v>
      </c>
      <c r="S133" s="150"/>
      <c r="T133" s="176"/>
      <c r="U133" s="150">
        <v>9</v>
      </c>
      <c r="V133" s="176"/>
      <c r="W133" s="176"/>
      <c r="X133" s="148">
        <v>22.41</v>
      </c>
      <c r="Y133" s="151">
        <v>9.6300000000000008</v>
      </c>
      <c r="Z133" s="176"/>
      <c r="AA133" s="176">
        <v>5.23</v>
      </c>
      <c r="AB133" s="176"/>
      <c r="AC133" s="176">
        <v>1.26</v>
      </c>
      <c r="AD133" s="148">
        <v>7.22</v>
      </c>
      <c r="AE133" s="176"/>
      <c r="AF133" s="176"/>
      <c r="AG133" s="181">
        <v>1E-4</v>
      </c>
      <c r="AH133" s="193" t="s">
        <v>250</v>
      </c>
      <c r="AI133" s="181">
        <f t="shared" si="12"/>
        <v>43.2</v>
      </c>
      <c r="AJ133" s="187">
        <v>43.2</v>
      </c>
      <c r="AK133" s="176">
        <v>0</v>
      </c>
      <c r="AL133" s="176"/>
      <c r="AM133" s="176"/>
      <c r="AN133" s="181">
        <f t="shared" si="13"/>
        <v>4</v>
      </c>
      <c r="AO133" s="181">
        <f t="shared" si="14"/>
        <v>0</v>
      </c>
      <c r="AP133" s="176"/>
      <c r="AQ133" s="176"/>
      <c r="AR133" s="176"/>
      <c r="AS133" s="176"/>
      <c r="AT133" s="176"/>
      <c r="AU133" s="176"/>
      <c r="AV133" s="176"/>
      <c r="AW133" s="183">
        <v>4</v>
      </c>
      <c r="AX133" s="176"/>
      <c r="AY133" s="176"/>
      <c r="AZ133" s="176"/>
      <c r="BA133" s="176"/>
      <c r="BB133" s="176">
        <v>20</v>
      </c>
      <c r="BC133" s="176"/>
      <c r="BD133" s="176">
        <v>35</v>
      </c>
      <c r="BE133" s="176"/>
      <c r="BF133" s="181">
        <f t="shared" si="15"/>
        <v>205.91000000000003</v>
      </c>
    </row>
    <row r="134" spans="1:58" ht="14.25" customHeight="1">
      <c r="A134" s="176">
        <v>128</v>
      </c>
      <c r="B134" s="176" t="s">
        <v>123</v>
      </c>
      <c r="C134" s="192" t="s">
        <v>251</v>
      </c>
      <c r="D134" s="178">
        <v>972</v>
      </c>
      <c r="E134" s="178"/>
      <c r="F134" s="178"/>
      <c r="G134" s="178">
        <v>429</v>
      </c>
      <c r="H134" s="178">
        <f t="shared" si="9"/>
        <v>1401</v>
      </c>
      <c r="I134" s="181">
        <f t="shared" si="1"/>
        <v>13036.890000000001</v>
      </c>
      <c r="J134" s="181">
        <f t="shared" si="10"/>
        <v>11373.02</v>
      </c>
      <c r="K134" s="148">
        <v>4443.55</v>
      </c>
      <c r="L134" s="181">
        <f t="shared" si="3"/>
        <v>877.25</v>
      </c>
      <c r="M134" s="176"/>
      <c r="N134" s="148">
        <v>877.25</v>
      </c>
      <c r="O134" s="176"/>
      <c r="P134" s="176"/>
      <c r="Q134" s="176"/>
      <c r="R134" s="181">
        <v>972</v>
      </c>
      <c r="S134" s="150"/>
      <c r="T134" s="176"/>
      <c r="U134" s="150">
        <v>972</v>
      </c>
      <c r="V134" s="176"/>
      <c r="W134" s="176"/>
      <c r="X134" s="148">
        <v>2420.2800000000002</v>
      </c>
      <c r="Y134" s="151">
        <v>1098.21</v>
      </c>
      <c r="Z134" s="176"/>
      <c r="AA134" s="176">
        <v>593.92999999999995</v>
      </c>
      <c r="AB134" s="176"/>
      <c r="AC134" s="176">
        <v>144.13999999999999</v>
      </c>
      <c r="AD134" s="148">
        <v>823.66</v>
      </c>
      <c r="AE134" s="176"/>
      <c r="AF134" s="176"/>
      <c r="AG134" s="181">
        <v>1E-4</v>
      </c>
      <c r="AH134" s="199" t="s">
        <v>251</v>
      </c>
      <c r="AI134" s="181">
        <f t="shared" si="12"/>
        <v>1548.3500000000001</v>
      </c>
      <c r="AJ134" s="187">
        <v>1481.6780000000001</v>
      </c>
      <c r="AK134" s="176">
        <v>0</v>
      </c>
      <c r="AL134" s="176">
        <v>16</v>
      </c>
      <c r="AM134" s="176">
        <v>50.671999999999997</v>
      </c>
      <c r="AN134" s="181">
        <f t="shared" si="13"/>
        <v>115.52</v>
      </c>
      <c r="AO134" s="181">
        <f t="shared" si="14"/>
        <v>0</v>
      </c>
      <c r="AP134" s="176"/>
      <c r="AQ134" s="176"/>
      <c r="AR134" s="176"/>
      <c r="AS134" s="176"/>
      <c r="AT134" s="150">
        <v>24.13</v>
      </c>
      <c r="AU134" s="176"/>
      <c r="AV134" s="176"/>
      <c r="AW134" s="183">
        <v>91.39</v>
      </c>
      <c r="AX134" s="176"/>
      <c r="AY134" s="176"/>
      <c r="AZ134" s="176"/>
      <c r="BA134" s="176"/>
      <c r="BB134" s="176">
        <v>0</v>
      </c>
      <c r="BC134" s="176"/>
      <c r="BD134" s="176"/>
      <c r="BE134" s="176"/>
      <c r="BF134" s="181">
        <f t="shared" si="15"/>
        <v>13036.890000000001</v>
      </c>
    </row>
    <row r="135" spans="1:58" ht="14.25" customHeight="1">
      <c r="A135" s="176">
        <v>129</v>
      </c>
      <c r="B135" s="176" t="s">
        <v>123</v>
      </c>
      <c r="C135" s="190" t="s">
        <v>252</v>
      </c>
      <c r="D135" s="178">
        <v>351</v>
      </c>
      <c r="E135" s="178"/>
      <c r="F135" s="178"/>
      <c r="G135" s="178">
        <v>205</v>
      </c>
      <c r="H135" s="178">
        <f t="shared" ref="H135:H161" si="16">SUBTOTAL(9,D135:G135)</f>
        <v>556</v>
      </c>
      <c r="I135" s="181">
        <f t="shared" si="1"/>
        <v>5094.5050000000001</v>
      </c>
      <c r="J135" s="181">
        <f t="shared" ref="J135:J161" si="17">K135+L135+R135+W135+X135+Y135+Z135+AA135+AB135+AC135+AD135+AE135+AF135</f>
        <v>4150.08</v>
      </c>
      <c r="K135" s="148">
        <v>1524</v>
      </c>
      <c r="L135" s="181">
        <f t="shared" si="3"/>
        <v>471.28999999999996</v>
      </c>
      <c r="M135" s="176"/>
      <c r="N135" s="148">
        <v>302.69</v>
      </c>
      <c r="O135" s="148">
        <v>168.6</v>
      </c>
      <c r="P135" s="176"/>
      <c r="Q135" s="176"/>
      <c r="R135" s="181">
        <v>351</v>
      </c>
      <c r="S135" s="150"/>
      <c r="T135" s="176"/>
      <c r="U135" s="150">
        <v>351</v>
      </c>
      <c r="V135" s="176"/>
      <c r="W135" s="176"/>
      <c r="X135" s="148">
        <v>873.99</v>
      </c>
      <c r="Y135" s="151">
        <v>383.68</v>
      </c>
      <c r="Z135" s="176"/>
      <c r="AA135" s="176">
        <v>208</v>
      </c>
      <c r="AB135" s="176"/>
      <c r="AC135" s="176">
        <v>50.36</v>
      </c>
      <c r="AD135" s="148">
        <v>287.76</v>
      </c>
      <c r="AE135" s="176"/>
      <c r="AF135" s="176"/>
      <c r="AG135" s="181">
        <v>1E-4</v>
      </c>
      <c r="AH135" s="193" t="s">
        <v>252</v>
      </c>
      <c r="AI135" s="181">
        <f t="shared" ref="AI135:AI161" si="18">SUM(AJ135:AM135)</f>
        <v>428.16999999999996</v>
      </c>
      <c r="AJ135" s="187">
        <v>325.77</v>
      </c>
      <c r="AK135" s="176">
        <v>0</v>
      </c>
      <c r="AL135" s="176">
        <v>16</v>
      </c>
      <c r="AM135" s="176">
        <v>86.4</v>
      </c>
      <c r="AN135" s="181">
        <f t="shared" si="13"/>
        <v>516.255</v>
      </c>
      <c r="AO135" s="181">
        <f t="shared" ref="AO135:AO161" si="19">AP135+AQ135</f>
        <v>4.26</v>
      </c>
      <c r="AP135" s="150">
        <v>4.26</v>
      </c>
      <c r="AQ135" s="176"/>
      <c r="AR135" s="176"/>
      <c r="AS135" s="176"/>
      <c r="AT135" s="150">
        <v>41.37</v>
      </c>
      <c r="AU135" s="176"/>
      <c r="AV135" s="176"/>
      <c r="AW135" s="183">
        <v>58.424999999999997</v>
      </c>
      <c r="AX135" s="176"/>
      <c r="AY135" s="176"/>
      <c r="AZ135" s="176"/>
      <c r="BA135" s="150">
        <v>412.2</v>
      </c>
      <c r="BB135" s="176">
        <v>0</v>
      </c>
      <c r="BC135" s="176"/>
      <c r="BD135" s="176"/>
      <c r="BE135" s="176"/>
      <c r="BF135" s="181">
        <f t="shared" si="15"/>
        <v>5094.5050000000001</v>
      </c>
    </row>
    <row r="136" spans="1:58" ht="14.25" customHeight="1">
      <c r="A136" s="176">
        <v>130</v>
      </c>
      <c r="B136" s="176" t="s">
        <v>123</v>
      </c>
      <c r="C136" s="190" t="s">
        <v>253</v>
      </c>
      <c r="D136" s="178">
        <v>302</v>
      </c>
      <c r="E136" s="178"/>
      <c r="F136" s="178">
        <v>1</v>
      </c>
      <c r="G136" s="178">
        <v>194</v>
      </c>
      <c r="H136" s="178">
        <f t="shared" si="16"/>
        <v>497</v>
      </c>
      <c r="I136" s="181">
        <f t="shared" si="1"/>
        <v>4297.0674999999992</v>
      </c>
      <c r="J136" s="181">
        <f t="shared" si="17"/>
        <v>3612.6299999999997</v>
      </c>
      <c r="K136" s="148">
        <v>1340</v>
      </c>
      <c r="L136" s="181">
        <f t="shared" si="3"/>
        <v>407.41999999999996</v>
      </c>
      <c r="M136" s="176"/>
      <c r="N136" s="148">
        <v>265.82</v>
      </c>
      <c r="O136" s="148">
        <v>141.6</v>
      </c>
      <c r="P136" s="176"/>
      <c r="Q136" s="176"/>
      <c r="R136" s="181">
        <v>302</v>
      </c>
      <c r="S136" s="150"/>
      <c r="T136" s="176"/>
      <c r="U136" s="150">
        <v>302</v>
      </c>
      <c r="V136" s="176"/>
      <c r="W136" s="176"/>
      <c r="X136" s="148">
        <v>751.98</v>
      </c>
      <c r="Y136" s="151">
        <v>334.72</v>
      </c>
      <c r="Z136" s="176"/>
      <c r="AA136" s="176">
        <v>181.54</v>
      </c>
      <c r="AB136" s="176"/>
      <c r="AC136" s="176">
        <v>43.93</v>
      </c>
      <c r="AD136" s="148">
        <v>251.04</v>
      </c>
      <c r="AE136" s="176"/>
      <c r="AF136" s="176"/>
      <c r="AG136" s="181">
        <v>1E-4</v>
      </c>
      <c r="AH136" s="193" t="s">
        <v>253</v>
      </c>
      <c r="AI136" s="181">
        <f t="shared" si="18"/>
        <v>324.53499999999997</v>
      </c>
      <c r="AJ136" s="187">
        <v>237.51499999999999</v>
      </c>
      <c r="AK136" s="176">
        <v>0</v>
      </c>
      <c r="AL136" s="176">
        <v>16</v>
      </c>
      <c r="AM136" s="176">
        <v>71.02</v>
      </c>
      <c r="AN136" s="181">
        <f t="shared" si="13"/>
        <v>359.90249999999997</v>
      </c>
      <c r="AO136" s="181">
        <f t="shared" si="19"/>
        <v>4.05</v>
      </c>
      <c r="AP136" s="176"/>
      <c r="AQ136" s="150">
        <v>4.05</v>
      </c>
      <c r="AR136" s="150">
        <v>0.06</v>
      </c>
      <c r="AS136" s="176"/>
      <c r="AT136" s="150">
        <v>13.18</v>
      </c>
      <c r="AU136" s="176"/>
      <c r="AV136" s="176"/>
      <c r="AW136" s="183">
        <v>45.912500000000001</v>
      </c>
      <c r="AX136" s="176"/>
      <c r="AY136" s="176"/>
      <c r="AZ136" s="176"/>
      <c r="BA136" s="150">
        <v>296.7</v>
      </c>
      <c r="BB136" s="176">
        <v>0</v>
      </c>
      <c r="BC136" s="176">
        <v>30</v>
      </c>
      <c r="BD136" s="176"/>
      <c r="BE136" s="176"/>
      <c r="BF136" s="181">
        <f t="shared" ref="BF136:BF161" si="20">I136+BB136+BD136+BC136+BE136</f>
        <v>4327.0674999999992</v>
      </c>
    </row>
    <row r="137" spans="1:58" ht="14.25" customHeight="1">
      <c r="A137" s="176">
        <v>131</v>
      </c>
      <c r="B137" s="176" t="s">
        <v>123</v>
      </c>
      <c r="C137" s="190" t="s">
        <v>254</v>
      </c>
      <c r="D137" s="178">
        <v>399</v>
      </c>
      <c r="E137" s="178"/>
      <c r="F137" s="178">
        <v>1</v>
      </c>
      <c r="G137" s="178">
        <v>223</v>
      </c>
      <c r="H137" s="178">
        <f t="shared" si="16"/>
        <v>623</v>
      </c>
      <c r="I137" s="181">
        <f t="shared" si="1"/>
        <v>5698.02</v>
      </c>
      <c r="J137" s="181">
        <f t="shared" si="17"/>
        <v>4418.92</v>
      </c>
      <c r="K137" s="148">
        <v>1561.82</v>
      </c>
      <c r="L137" s="181">
        <f t="shared" si="3"/>
        <v>473.57</v>
      </c>
      <c r="M137" s="176"/>
      <c r="N137" s="148">
        <v>322.13</v>
      </c>
      <c r="O137" s="148">
        <v>151.44</v>
      </c>
      <c r="P137" s="176"/>
      <c r="Q137" s="176"/>
      <c r="R137" s="181">
        <v>399</v>
      </c>
      <c r="S137" s="150"/>
      <c r="T137" s="176"/>
      <c r="U137" s="150">
        <v>399</v>
      </c>
      <c r="V137" s="176"/>
      <c r="W137" s="176"/>
      <c r="X137" s="148">
        <v>993.51</v>
      </c>
      <c r="Y137" s="151">
        <v>408.85</v>
      </c>
      <c r="Z137" s="176"/>
      <c r="AA137" s="176">
        <v>221.87</v>
      </c>
      <c r="AB137" s="176"/>
      <c r="AC137" s="176">
        <v>53.66</v>
      </c>
      <c r="AD137" s="148">
        <v>306.64</v>
      </c>
      <c r="AE137" s="176"/>
      <c r="AF137" s="176"/>
      <c r="AG137" s="181">
        <v>1E-4</v>
      </c>
      <c r="AH137" s="193" t="s">
        <v>254</v>
      </c>
      <c r="AI137" s="181">
        <f t="shared" si="18"/>
        <v>557.42499999999995</v>
      </c>
      <c r="AJ137" s="187">
        <v>480.05500000000001</v>
      </c>
      <c r="AK137" s="176">
        <v>0</v>
      </c>
      <c r="AL137" s="176">
        <v>16</v>
      </c>
      <c r="AM137" s="176">
        <v>61.37</v>
      </c>
      <c r="AN137" s="181">
        <f t="shared" si="13"/>
        <v>721.67499999999995</v>
      </c>
      <c r="AO137" s="181">
        <f t="shared" si="19"/>
        <v>9.09</v>
      </c>
      <c r="AP137" s="176">
        <v>9.09</v>
      </c>
      <c r="AQ137" s="176"/>
      <c r="AR137" s="176">
        <v>0.24</v>
      </c>
      <c r="AS137" s="176"/>
      <c r="AT137" s="150">
        <v>26.47</v>
      </c>
      <c r="AU137" s="176"/>
      <c r="AV137" s="176"/>
      <c r="AW137" s="183">
        <v>107.575</v>
      </c>
      <c r="AX137" s="176"/>
      <c r="AY137" s="176"/>
      <c r="AZ137" s="176"/>
      <c r="BA137" s="150">
        <v>578.29999999999995</v>
      </c>
      <c r="BB137" s="176">
        <v>0</v>
      </c>
      <c r="BC137" s="176"/>
      <c r="BD137" s="176"/>
      <c r="BE137" s="176"/>
      <c r="BF137" s="181">
        <f t="shared" si="20"/>
        <v>5698.02</v>
      </c>
    </row>
    <row r="138" spans="1:58" ht="14.25" customHeight="1">
      <c r="A138" s="176">
        <v>132</v>
      </c>
      <c r="B138" s="176" t="s">
        <v>123</v>
      </c>
      <c r="C138" s="190" t="s">
        <v>255</v>
      </c>
      <c r="D138" s="178">
        <v>126</v>
      </c>
      <c r="E138" s="178"/>
      <c r="F138" s="178"/>
      <c r="G138" s="178">
        <v>81</v>
      </c>
      <c r="H138" s="178">
        <f t="shared" si="16"/>
        <v>207</v>
      </c>
      <c r="I138" s="181">
        <f t="shared" si="1"/>
        <v>1832.0950000000003</v>
      </c>
      <c r="J138" s="181">
        <f t="shared" si="17"/>
        <v>1405.1000000000001</v>
      </c>
      <c r="K138" s="148">
        <v>494.33</v>
      </c>
      <c r="L138" s="181">
        <f t="shared" si="3"/>
        <v>157.56</v>
      </c>
      <c r="M138" s="176"/>
      <c r="N138" s="148">
        <v>101.28</v>
      </c>
      <c r="O138" s="148">
        <v>56.28</v>
      </c>
      <c r="P138" s="176"/>
      <c r="Q138" s="176"/>
      <c r="R138" s="181">
        <v>126</v>
      </c>
      <c r="S138" s="150"/>
      <c r="T138" s="176"/>
      <c r="U138" s="150">
        <v>126</v>
      </c>
      <c r="V138" s="176"/>
      <c r="W138" s="176"/>
      <c r="X138" s="148">
        <v>313.74</v>
      </c>
      <c r="Y138" s="151">
        <v>129.29</v>
      </c>
      <c r="Z138" s="176"/>
      <c r="AA138" s="176">
        <v>70.239999999999995</v>
      </c>
      <c r="AB138" s="176"/>
      <c r="AC138" s="176">
        <v>16.97</v>
      </c>
      <c r="AD138" s="148">
        <v>96.97</v>
      </c>
      <c r="AE138" s="176"/>
      <c r="AF138" s="176"/>
      <c r="AG138" s="181">
        <v>1E-4</v>
      </c>
      <c r="AH138" s="193" t="s">
        <v>255</v>
      </c>
      <c r="AI138" s="181">
        <f t="shared" si="18"/>
        <v>229.54500000000002</v>
      </c>
      <c r="AJ138" s="187">
        <v>124.52500000000001</v>
      </c>
      <c r="AK138" s="176">
        <v>0</v>
      </c>
      <c r="AL138" s="176">
        <v>16</v>
      </c>
      <c r="AM138" s="176">
        <v>89.02</v>
      </c>
      <c r="AN138" s="181">
        <f t="shared" si="13"/>
        <v>197.45</v>
      </c>
      <c r="AO138" s="181">
        <f t="shared" si="19"/>
        <v>4.3499999999999996</v>
      </c>
      <c r="AP138" s="150">
        <v>4.3499999999999996</v>
      </c>
      <c r="AQ138" s="176"/>
      <c r="AR138" s="176"/>
      <c r="AS138" s="176"/>
      <c r="AT138" s="150">
        <v>11.52</v>
      </c>
      <c r="AU138" s="176"/>
      <c r="AV138" s="176"/>
      <c r="AW138" s="183">
        <v>32.68</v>
      </c>
      <c r="AX138" s="176"/>
      <c r="AY138" s="176"/>
      <c r="AZ138" s="176"/>
      <c r="BA138" s="150">
        <v>148.9</v>
      </c>
      <c r="BB138" s="176">
        <v>0</v>
      </c>
      <c r="BC138" s="176"/>
      <c r="BD138" s="176"/>
      <c r="BE138" s="176"/>
      <c r="BF138" s="181">
        <f t="shared" si="20"/>
        <v>1832.0950000000003</v>
      </c>
    </row>
    <row r="139" spans="1:58" ht="14.25" customHeight="1">
      <c r="A139" s="176">
        <v>133</v>
      </c>
      <c r="B139" s="176" t="s">
        <v>123</v>
      </c>
      <c r="C139" s="190" t="s">
        <v>256</v>
      </c>
      <c r="D139" s="178">
        <v>163</v>
      </c>
      <c r="E139" s="178"/>
      <c r="F139" s="178"/>
      <c r="G139" s="178">
        <v>81</v>
      </c>
      <c r="H139" s="178">
        <f t="shared" si="16"/>
        <v>244</v>
      </c>
      <c r="I139" s="181">
        <f t="shared" si="1"/>
        <v>2460.1850000000004</v>
      </c>
      <c r="J139" s="181">
        <f t="shared" si="17"/>
        <v>1844.3400000000001</v>
      </c>
      <c r="K139" s="148">
        <v>655.08000000000004</v>
      </c>
      <c r="L139" s="181">
        <f t="shared" si="3"/>
        <v>209.04000000000002</v>
      </c>
      <c r="M139" s="176"/>
      <c r="N139" s="148">
        <v>135</v>
      </c>
      <c r="O139" s="148">
        <v>74.040000000000006</v>
      </c>
      <c r="P139" s="176"/>
      <c r="Q139" s="176"/>
      <c r="R139" s="181">
        <v>163</v>
      </c>
      <c r="S139" s="150"/>
      <c r="T139" s="176"/>
      <c r="U139" s="150">
        <v>163</v>
      </c>
      <c r="V139" s="176"/>
      <c r="W139" s="176"/>
      <c r="X139" s="148">
        <v>405.87</v>
      </c>
      <c r="Y139" s="151">
        <v>169.75</v>
      </c>
      <c r="Z139" s="176"/>
      <c r="AA139" s="176">
        <v>92.01</v>
      </c>
      <c r="AB139" s="176"/>
      <c r="AC139" s="176">
        <v>22.28</v>
      </c>
      <c r="AD139" s="148">
        <v>127.31</v>
      </c>
      <c r="AE139" s="176"/>
      <c r="AF139" s="176"/>
      <c r="AG139" s="181">
        <v>1E-4</v>
      </c>
      <c r="AH139" s="193" t="s">
        <v>256</v>
      </c>
      <c r="AI139" s="181">
        <f t="shared" si="18"/>
        <v>301.59500000000003</v>
      </c>
      <c r="AJ139" s="187">
        <v>213.595</v>
      </c>
      <c r="AK139" s="176">
        <v>0</v>
      </c>
      <c r="AL139" s="176">
        <v>16</v>
      </c>
      <c r="AM139" s="176">
        <v>72</v>
      </c>
      <c r="AN139" s="181">
        <f t="shared" si="13"/>
        <v>314.25</v>
      </c>
      <c r="AO139" s="181">
        <f t="shared" si="19"/>
        <v>0</v>
      </c>
      <c r="AP139" s="176"/>
      <c r="AQ139" s="176"/>
      <c r="AR139" s="176"/>
      <c r="AS139" s="176"/>
      <c r="AT139" s="150">
        <v>9.17</v>
      </c>
      <c r="AU139" s="176"/>
      <c r="AV139" s="176"/>
      <c r="AW139" s="183">
        <v>66.38</v>
      </c>
      <c r="AX139" s="176"/>
      <c r="AY139" s="176"/>
      <c r="AZ139" s="176"/>
      <c r="BA139" s="150">
        <v>238.7</v>
      </c>
      <c r="BB139" s="176">
        <v>0</v>
      </c>
      <c r="BC139" s="176"/>
      <c r="BD139" s="176"/>
      <c r="BE139" s="176"/>
      <c r="BF139" s="181">
        <f t="shared" si="20"/>
        <v>2460.1850000000004</v>
      </c>
    </row>
    <row r="140" spans="1:58" ht="14.25" customHeight="1">
      <c r="A140" s="176">
        <v>134</v>
      </c>
      <c r="B140" s="176" t="s">
        <v>123</v>
      </c>
      <c r="C140" s="190" t="s">
        <v>257</v>
      </c>
      <c r="D140" s="178">
        <v>243</v>
      </c>
      <c r="E140" s="178"/>
      <c r="F140" s="178"/>
      <c r="G140" s="178">
        <v>146</v>
      </c>
      <c r="H140" s="178">
        <f t="shared" si="16"/>
        <v>389</v>
      </c>
      <c r="I140" s="181">
        <f t="shared" si="1"/>
        <v>3267.7950000000001</v>
      </c>
      <c r="J140" s="181">
        <f t="shared" si="17"/>
        <v>2658.46</v>
      </c>
      <c r="K140" s="148">
        <v>917.13</v>
      </c>
      <c r="L140" s="181">
        <f t="shared" si="3"/>
        <v>302.77999999999997</v>
      </c>
      <c r="M140" s="176"/>
      <c r="N140" s="148">
        <v>199.22</v>
      </c>
      <c r="O140" s="148">
        <v>103.56</v>
      </c>
      <c r="P140" s="176"/>
      <c r="Q140" s="176"/>
      <c r="R140" s="181">
        <v>243</v>
      </c>
      <c r="S140" s="150"/>
      <c r="T140" s="176"/>
      <c r="U140" s="150">
        <v>243</v>
      </c>
      <c r="V140" s="176"/>
      <c r="W140" s="176"/>
      <c r="X140" s="148">
        <v>605.07000000000005</v>
      </c>
      <c r="Y140" s="151">
        <v>243.55</v>
      </c>
      <c r="Z140" s="176"/>
      <c r="AA140" s="176">
        <v>132.30000000000001</v>
      </c>
      <c r="AB140" s="176"/>
      <c r="AC140" s="176">
        <v>31.97</v>
      </c>
      <c r="AD140" s="148">
        <v>182.66</v>
      </c>
      <c r="AE140" s="176"/>
      <c r="AF140" s="176"/>
      <c r="AG140" s="181">
        <v>1E-4</v>
      </c>
      <c r="AH140" s="193" t="s">
        <v>257</v>
      </c>
      <c r="AI140" s="181">
        <f t="shared" si="18"/>
        <v>253.935</v>
      </c>
      <c r="AJ140" s="187">
        <v>235.82</v>
      </c>
      <c r="AK140" s="176">
        <v>0</v>
      </c>
      <c r="AL140" s="176">
        <v>16</v>
      </c>
      <c r="AM140" s="176">
        <v>2.1150000000000002</v>
      </c>
      <c r="AN140" s="181">
        <f t="shared" si="13"/>
        <v>355.40000000000003</v>
      </c>
      <c r="AO140" s="181">
        <f t="shared" si="19"/>
        <v>0</v>
      </c>
      <c r="AP140" s="176"/>
      <c r="AQ140" s="176"/>
      <c r="AR140" s="176"/>
      <c r="AS140" s="176"/>
      <c r="AT140" s="150">
        <v>19.22</v>
      </c>
      <c r="AU140" s="176"/>
      <c r="AV140" s="176"/>
      <c r="AW140" s="183">
        <v>63.58</v>
      </c>
      <c r="AX140" s="176"/>
      <c r="AY140" s="176"/>
      <c r="AZ140" s="176"/>
      <c r="BA140" s="150">
        <v>272.60000000000002</v>
      </c>
      <c r="BB140" s="176">
        <v>0</v>
      </c>
      <c r="BC140" s="176"/>
      <c r="BD140" s="176"/>
      <c r="BE140" s="176"/>
      <c r="BF140" s="181">
        <f t="shared" si="20"/>
        <v>3267.7950000000001</v>
      </c>
    </row>
    <row r="141" spans="1:58" ht="14.25" customHeight="1">
      <c r="A141" s="176">
        <v>135</v>
      </c>
      <c r="B141" s="176" t="s">
        <v>123</v>
      </c>
      <c r="C141" s="190" t="s">
        <v>258</v>
      </c>
      <c r="D141" s="178">
        <v>236</v>
      </c>
      <c r="E141" s="178"/>
      <c r="F141" s="178"/>
      <c r="G141" s="178">
        <v>162</v>
      </c>
      <c r="H141" s="178">
        <f t="shared" si="16"/>
        <v>398</v>
      </c>
      <c r="I141" s="181">
        <f t="shared" si="1"/>
        <v>3465.0475000000006</v>
      </c>
      <c r="J141" s="181">
        <f t="shared" si="17"/>
        <v>2691.8900000000003</v>
      </c>
      <c r="K141" s="148">
        <v>962.25</v>
      </c>
      <c r="L141" s="181">
        <f t="shared" si="3"/>
        <v>304.75</v>
      </c>
      <c r="M141" s="176"/>
      <c r="N141" s="148">
        <v>193.99</v>
      </c>
      <c r="O141" s="148">
        <v>110.76</v>
      </c>
      <c r="P141" s="176"/>
      <c r="Q141" s="176"/>
      <c r="R141" s="181">
        <v>236</v>
      </c>
      <c r="S141" s="150"/>
      <c r="T141" s="176"/>
      <c r="U141" s="150">
        <v>236</v>
      </c>
      <c r="V141" s="176"/>
      <c r="W141" s="176"/>
      <c r="X141" s="148">
        <v>587.64</v>
      </c>
      <c r="Y141" s="151">
        <v>247.98</v>
      </c>
      <c r="Z141" s="176"/>
      <c r="AA141" s="176">
        <v>134.72999999999999</v>
      </c>
      <c r="AB141" s="176"/>
      <c r="AC141" s="176">
        <v>32.549999999999997</v>
      </c>
      <c r="AD141" s="148">
        <v>185.99</v>
      </c>
      <c r="AE141" s="176"/>
      <c r="AF141" s="176"/>
      <c r="AG141" s="181">
        <v>1E-4</v>
      </c>
      <c r="AH141" s="193" t="s">
        <v>258</v>
      </c>
      <c r="AI141" s="181">
        <f t="shared" si="18"/>
        <v>356.85500000000002</v>
      </c>
      <c r="AJ141" s="187">
        <v>272.45499999999998</v>
      </c>
      <c r="AK141" s="176">
        <v>0</v>
      </c>
      <c r="AL141" s="176">
        <v>16</v>
      </c>
      <c r="AM141" s="176">
        <v>68.400000000000006</v>
      </c>
      <c r="AN141" s="181">
        <f t="shared" si="13"/>
        <v>416.30250000000001</v>
      </c>
      <c r="AO141" s="181">
        <f t="shared" si="19"/>
        <v>4.74</v>
      </c>
      <c r="AP141" s="150">
        <v>4.74</v>
      </c>
      <c r="AQ141" s="176"/>
      <c r="AR141" s="176"/>
      <c r="AS141" s="176"/>
      <c r="AT141" s="150">
        <v>16.13</v>
      </c>
      <c r="AU141" s="176"/>
      <c r="AV141" s="176"/>
      <c r="AW141" s="183">
        <v>76.732500000000002</v>
      </c>
      <c r="AX141" s="176"/>
      <c r="AY141" s="176"/>
      <c r="AZ141" s="176"/>
      <c r="BA141" s="150">
        <v>318.7</v>
      </c>
      <c r="BB141" s="176">
        <v>0</v>
      </c>
      <c r="BC141" s="176"/>
      <c r="BD141" s="176"/>
      <c r="BE141" s="176"/>
      <c r="BF141" s="181">
        <f t="shared" si="20"/>
        <v>3465.0475000000006</v>
      </c>
    </row>
    <row r="142" spans="1:58" ht="14.25" customHeight="1">
      <c r="A142" s="176">
        <v>136</v>
      </c>
      <c r="B142" s="176" t="s">
        <v>123</v>
      </c>
      <c r="C142" s="190" t="s">
        <v>259</v>
      </c>
      <c r="D142" s="178">
        <v>430</v>
      </c>
      <c r="E142" s="178"/>
      <c r="F142" s="178">
        <v>1</v>
      </c>
      <c r="G142" s="178">
        <v>366</v>
      </c>
      <c r="H142" s="178">
        <f t="shared" si="16"/>
        <v>797</v>
      </c>
      <c r="I142" s="181">
        <f t="shared" si="1"/>
        <v>6453.2514999999994</v>
      </c>
      <c r="J142" s="181">
        <f t="shared" si="17"/>
        <v>4875.2749999999996</v>
      </c>
      <c r="K142" s="148">
        <v>1747.17</v>
      </c>
      <c r="L142" s="181">
        <f t="shared" si="3"/>
        <v>533.74</v>
      </c>
      <c r="M142" s="176"/>
      <c r="N142" s="148">
        <v>352.54</v>
      </c>
      <c r="O142" s="148">
        <v>181.2</v>
      </c>
      <c r="P142" s="176"/>
      <c r="Q142" s="176"/>
      <c r="R142" s="181">
        <v>430</v>
      </c>
      <c r="S142" s="150"/>
      <c r="T142" s="176"/>
      <c r="U142" s="150">
        <v>430</v>
      </c>
      <c r="V142" s="176"/>
      <c r="W142" s="176"/>
      <c r="X142" s="148">
        <v>1070.7</v>
      </c>
      <c r="Y142" s="151">
        <v>450.86</v>
      </c>
      <c r="Z142" s="176"/>
      <c r="AA142" s="176">
        <v>245.49</v>
      </c>
      <c r="AB142" s="176"/>
      <c r="AC142" s="176">
        <v>59.174999999999997</v>
      </c>
      <c r="AD142" s="148">
        <v>338.14</v>
      </c>
      <c r="AE142" s="176"/>
      <c r="AF142" s="176"/>
      <c r="AG142" s="181">
        <v>1E-4</v>
      </c>
      <c r="AH142" s="193" t="s">
        <v>259</v>
      </c>
      <c r="AI142" s="181">
        <f t="shared" si="18"/>
        <v>711.17399999999998</v>
      </c>
      <c r="AJ142" s="187">
        <v>548.55999999999995</v>
      </c>
      <c r="AK142" s="176">
        <v>0</v>
      </c>
      <c r="AL142" s="176">
        <v>16</v>
      </c>
      <c r="AM142" s="176">
        <v>146.614</v>
      </c>
      <c r="AN142" s="181">
        <f t="shared" si="13"/>
        <v>866.80250000000001</v>
      </c>
      <c r="AO142" s="181">
        <f t="shared" si="19"/>
        <v>0</v>
      </c>
      <c r="AP142" s="176"/>
      <c r="AQ142" s="176"/>
      <c r="AR142" s="176"/>
      <c r="AS142" s="176"/>
      <c r="AT142" s="150">
        <v>73.290000000000006</v>
      </c>
      <c r="AU142" s="176"/>
      <c r="AV142" s="176"/>
      <c r="AW142" s="183">
        <v>124.91249999999999</v>
      </c>
      <c r="AX142" s="176"/>
      <c r="AY142" s="176"/>
      <c r="AZ142" s="176"/>
      <c r="BA142" s="150">
        <v>668.6</v>
      </c>
      <c r="BB142" s="176">
        <v>0</v>
      </c>
      <c r="BC142" s="176"/>
      <c r="BD142" s="176"/>
      <c r="BE142" s="176"/>
      <c r="BF142" s="181">
        <f t="shared" si="20"/>
        <v>6453.2514999999994</v>
      </c>
    </row>
    <row r="143" spans="1:58" ht="14.25" customHeight="1">
      <c r="A143" s="176">
        <v>137</v>
      </c>
      <c r="B143" s="176" t="s">
        <v>123</v>
      </c>
      <c r="C143" s="190" t="s">
        <v>260</v>
      </c>
      <c r="D143" s="178">
        <v>247</v>
      </c>
      <c r="E143" s="178"/>
      <c r="F143" s="178"/>
      <c r="G143" s="178">
        <v>106</v>
      </c>
      <c r="H143" s="178">
        <f t="shared" si="16"/>
        <v>353</v>
      </c>
      <c r="I143" s="181">
        <f t="shared" si="1"/>
        <v>3278.0200000000004</v>
      </c>
      <c r="J143" s="181">
        <f t="shared" si="17"/>
        <v>2571.9600000000005</v>
      </c>
      <c r="K143" s="148">
        <v>862.46</v>
      </c>
      <c r="L143" s="181">
        <f t="shared" si="3"/>
        <v>274.51</v>
      </c>
      <c r="M143" s="176"/>
      <c r="N143" s="148">
        <v>185.47</v>
      </c>
      <c r="O143" s="148">
        <v>89.04</v>
      </c>
      <c r="P143" s="176"/>
      <c r="Q143" s="176"/>
      <c r="R143" s="181">
        <v>247</v>
      </c>
      <c r="S143" s="150"/>
      <c r="T143" s="176"/>
      <c r="U143" s="150">
        <v>247</v>
      </c>
      <c r="V143" s="176"/>
      <c r="W143" s="176"/>
      <c r="X143" s="148">
        <v>615.03</v>
      </c>
      <c r="Y143" s="151">
        <v>236.4</v>
      </c>
      <c r="Z143" s="176"/>
      <c r="AA143" s="176">
        <v>128.24</v>
      </c>
      <c r="AB143" s="176"/>
      <c r="AC143" s="176">
        <v>31.02</v>
      </c>
      <c r="AD143" s="148">
        <v>177.3</v>
      </c>
      <c r="AE143" s="176"/>
      <c r="AF143" s="176"/>
      <c r="AG143" s="181">
        <v>1E-4</v>
      </c>
      <c r="AH143" s="193" t="s">
        <v>260</v>
      </c>
      <c r="AI143" s="181">
        <f t="shared" si="18"/>
        <v>295.92999999999995</v>
      </c>
      <c r="AJ143" s="187">
        <v>264.02999999999997</v>
      </c>
      <c r="AK143" s="176">
        <v>0</v>
      </c>
      <c r="AL143" s="176">
        <v>16</v>
      </c>
      <c r="AM143" s="176">
        <v>15.9</v>
      </c>
      <c r="AN143" s="181">
        <f t="shared" si="13"/>
        <v>410.13</v>
      </c>
      <c r="AO143" s="181">
        <f t="shared" si="19"/>
        <v>0</v>
      </c>
      <c r="AP143" s="176"/>
      <c r="AQ143" s="176"/>
      <c r="AR143" s="176"/>
      <c r="AS143" s="176"/>
      <c r="AT143" s="150">
        <v>13.19</v>
      </c>
      <c r="AU143" s="176"/>
      <c r="AV143" s="176"/>
      <c r="AW143" s="183">
        <v>82.34</v>
      </c>
      <c r="AX143" s="176"/>
      <c r="AY143" s="176"/>
      <c r="AZ143" s="176"/>
      <c r="BA143" s="150">
        <v>314.60000000000002</v>
      </c>
      <c r="BB143" s="176">
        <v>0</v>
      </c>
      <c r="BC143" s="176"/>
      <c r="BD143" s="176"/>
      <c r="BE143" s="176"/>
      <c r="BF143" s="181">
        <f t="shared" si="20"/>
        <v>3278.0200000000004</v>
      </c>
    </row>
    <row r="144" spans="1:58" ht="14.25" customHeight="1">
      <c r="A144" s="176">
        <v>138</v>
      </c>
      <c r="B144" s="176" t="s">
        <v>123</v>
      </c>
      <c r="C144" s="190" t="s">
        <v>261</v>
      </c>
      <c r="D144" s="178">
        <v>399</v>
      </c>
      <c r="E144" s="178"/>
      <c r="F144" s="178"/>
      <c r="G144" s="178">
        <v>204</v>
      </c>
      <c r="H144" s="178">
        <f t="shared" si="16"/>
        <v>603</v>
      </c>
      <c r="I144" s="181">
        <f t="shared" si="1"/>
        <v>5642.61</v>
      </c>
      <c r="J144" s="181">
        <f t="shared" si="17"/>
        <v>4345.3799999999992</v>
      </c>
      <c r="K144" s="148">
        <v>1466.72</v>
      </c>
      <c r="L144" s="181">
        <f t="shared" si="3"/>
        <v>531.98</v>
      </c>
      <c r="M144" s="176"/>
      <c r="N144" s="148">
        <v>321.26</v>
      </c>
      <c r="O144" s="148">
        <v>210.72</v>
      </c>
      <c r="P144" s="176"/>
      <c r="Q144" s="176"/>
      <c r="R144" s="181">
        <v>399</v>
      </c>
      <c r="S144" s="150"/>
      <c r="T144" s="176"/>
      <c r="U144" s="150">
        <v>399</v>
      </c>
      <c r="V144" s="176"/>
      <c r="W144" s="176"/>
      <c r="X144" s="148">
        <v>993.51</v>
      </c>
      <c r="Y144" s="151">
        <v>393.64</v>
      </c>
      <c r="Z144" s="176"/>
      <c r="AA144" s="176">
        <v>213.64</v>
      </c>
      <c r="AB144" s="176"/>
      <c r="AC144" s="176">
        <v>51.66</v>
      </c>
      <c r="AD144" s="148">
        <v>295.23</v>
      </c>
      <c r="AE144" s="176"/>
      <c r="AF144" s="176"/>
      <c r="AG144" s="181">
        <v>1E-4</v>
      </c>
      <c r="AH144" s="193" t="s">
        <v>261</v>
      </c>
      <c r="AI144" s="181">
        <f t="shared" si="18"/>
        <v>548.31500000000005</v>
      </c>
      <c r="AJ144" s="187">
        <v>489.11500000000001</v>
      </c>
      <c r="AK144" s="176">
        <v>0</v>
      </c>
      <c r="AL144" s="176">
        <v>16</v>
      </c>
      <c r="AM144" s="176">
        <v>43.2</v>
      </c>
      <c r="AN144" s="181">
        <f t="shared" si="13"/>
        <v>748.91499999999996</v>
      </c>
      <c r="AO144" s="181">
        <f t="shared" si="19"/>
        <v>0</v>
      </c>
      <c r="AP144" s="176"/>
      <c r="AQ144" s="176"/>
      <c r="AR144" s="176"/>
      <c r="AS144" s="176"/>
      <c r="AT144" s="150">
        <v>28.54</v>
      </c>
      <c r="AU144" s="176"/>
      <c r="AV144" s="176"/>
      <c r="AW144" s="183">
        <v>140.27500000000001</v>
      </c>
      <c r="AX144" s="176"/>
      <c r="AY144" s="176"/>
      <c r="AZ144" s="176"/>
      <c r="BA144" s="150">
        <v>580.1</v>
      </c>
      <c r="BB144" s="176">
        <v>0</v>
      </c>
      <c r="BC144" s="176"/>
      <c r="BD144" s="176"/>
      <c r="BE144" s="176"/>
      <c r="BF144" s="181">
        <f t="shared" si="20"/>
        <v>5642.61</v>
      </c>
    </row>
    <row r="145" spans="1:58" ht="14.25" customHeight="1">
      <c r="A145" s="176">
        <v>139</v>
      </c>
      <c r="B145" s="176" t="s">
        <v>123</v>
      </c>
      <c r="C145" s="190" t="s">
        <v>262</v>
      </c>
      <c r="D145" s="178">
        <v>213</v>
      </c>
      <c r="E145" s="178"/>
      <c r="F145" s="178"/>
      <c r="G145" s="178">
        <v>87</v>
      </c>
      <c r="H145" s="178">
        <f t="shared" si="16"/>
        <v>300</v>
      </c>
      <c r="I145" s="181">
        <f t="shared" si="1"/>
        <v>2957.84</v>
      </c>
      <c r="J145" s="181">
        <f t="shared" si="17"/>
        <v>2321.1</v>
      </c>
      <c r="K145" s="148">
        <v>794.89</v>
      </c>
      <c r="L145" s="181">
        <f t="shared" si="3"/>
        <v>269.03999999999996</v>
      </c>
      <c r="M145" s="176"/>
      <c r="N145" s="148">
        <v>173.16</v>
      </c>
      <c r="O145" s="148">
        <v>95.88</v>
      </c>
      <c r="P145" s="176"/>
      <c r="Q145" s="176"/>
      <c r="R145" s="181">
        <v>213</v>
      </c>
      <c r="S145" s="150"/>
      <c r="T145" s="176"/>
      <c r="U145" s="150">
        <v>213</v>
      </c>
      <c r="V145" s="176"/>
      <c r="W145" s="176"/>
      <c r="X145" s="148">
        <v>530.37</v>
      </c>
      <c r="Y145" s="151">
        <v>212.04</v>
      </c>
      <c r="Z145" s="176"/>
      <c r="AA145" s="176">
        <v>114.9</v>
      </c>
      <c r="AB145" s="176"/>
      <c r="AC145" s="176">
        <v>27.83</v>
      </c>
      <c r="AD145" s="148">
        <v>159.03</v>
      </c>
      <c r="AE145" s="176"/>
      <c r="AF145" s="176"/>
      <c r="AG145" s="181">
        <v>1E-4</v>
      </c>
      <c r="AH145" s="193" t="s">
        <v>262</v>
      </c>
      <c r="AI145" s="181">
        <f t="shared" si="18"/>
        <v>263.255</v>
      </c>
      <c r="AJ145" s="187">
        <v>247.255</v>
      </c>
      <c r="AK145" s="176">
        <v>0</v>
      </c>
      <c r="AL145" s="176">
        <v>16</v>
      </c>
      <c r="AM145" s="176"/>
      <c r="AN145" s="181">
        <f t="shared" si="13"/>
        <v>373.48500000000001</v>
      </c>
      <c r="AO145" s="181">
        <f t="shared" si="19"/>
        <v>0</v>
      </c>
      <c r="AP145" s="176"/>
      <c r="AQ145" s="176"/>
      <c r="AR145" s="176"/>
      <c r="AS145" s="176"/>
      <c r="AT145" s="150">
        <v>8.06</v>
      </c>
      <c r="AU145" s="176"/>
      <c r="AV145" s="176"/>
      <c r="AW145" s="183">
        <v>61.924999999999997</v>
      </c>
      <c r="AX145" s="176"/>
      <c r="AY145" s="176"/>
      <c r="AZ145" s="176"/>
      <c r="BA145" s="150">
        <v>303.5</v>
      </c>
      <c r="BB145" s="176">
        <v>0</v>
      </c>
      <c r="BC145" s="176"/>
      <c r="BD145" s="176"/>
      <c r="BE145" s="176"/>
      <c r="BF145" s="181">
        <f t="shared" si="20"/>
        <v>2957.84</v>
      </c>
    </row>
    <row r="146" spans="1:58" ht="14.25" customHeight="1">
      <c r="A146" s="176">
        <v>140</v>
      </c>
      <c r="B146" s="176" t="s">
        <v>123</v>
      </c>
      <c r="C146" s="192" t="s">
        <v>263</v>
      </c>
      <c r="D146" s="178">
        <v>392</v>
      </c>
      <c r="E146" s="178"/>
      <c r="F146" s="178"/>
      <c r="G146" s="178">
        <v>166</v>
      </c>
      <c r="H146" s="178">
        <f t="shared" si="16"/>
        <v>558</v>
      </c>
      <c r="I146" s="181">
        <f t="shared" si="1"/>
        <v>5439.4784999999993</v>
      </c>
      <c r="J146" s="181">
        <f t="shared" si="17"/>
        <v>4229.1509999999998</v>
      </c>
      <c r="K146" s="148">
        <v>1416.16</v>
      </c>
      <c r="L146" s="181">
        <f t="shared" si="3"/>
        <v>517.31999999999994</v>
      </c>
      <c r="M146" s="176"/>
      <c r="N146" s="148">
        <v>313.08</v>
      </c>
      <c r="O146" s="148">
        <v>204.24</v>
      </c>
      <c r="P146" s="176"/>
      <c r="Q146" s="176"/>
      <c r="R146" s="181">
        <v>392</v>
      </c>
      <c r="S146" s="150"/>
      <c r="T146" s="176"/>
      <c r="U146" s="150">
        <v>392</v>
      </c>
      <c r="V146" s="176"/>
      <c r="W146" s="176"/>
      <c r="X146" s="148">
        <v>976.08</v>
      </c>
      <c r="Y146" s="183">
        <v>382.75900000000001</v>
      </c>
      <c r="Z146" s="176"/>
      <c r="AA146" s="176">
        <v>207.52500000000001</v>
      </c>
      <c r="AB146" s="176"/>
      <c r="AC146" s="176">
        <v>50.237000000000002</v>
      </c>
      <c r="AD146" s="148">
        <v>287.07</v>
      </c>
      <c r="AE146" s="176"/>
      <c r="AF146" s="176"/>
      <c r="AG146" s="181">
        <v>1E-4</v>
      </c>
      <c r="AH146" s="199" t="s">
        <v>263</v>
      </c>
      <c r="AI146" s="181">
        <f t="shared" si="18"/>
        <v>536.27499999999998</v>
      </c>
      <c r="AJ146" s="187">
        <v>450.27499999999998</v>
      </c>
      <c r="AK146" s="176">
        <v>0</v>
      </c>
      <c r="AL146" s="176">
        <v>16</v>
      </c>
      <c r="AM146" s="176">
        <v>70</v>
      </c>
      <c r="AN146" s="181">
        <f t="shared" si="13"/>
        <v>674.05250000000001</v>
      </c>
      <c r="AO146" s="181">
        <f t="shared" si="19"/>
        <v>5.36</v>
      </c>
      <c r="AP146" s="176"/>
      <c r="AQ146" s="176">
        <v>5.36</v>
      </c>
      <c r="AR146" s="176"/>
      <c r="AS146" s="176"/>
      <c r="AT146" s="150">
        <v>25.08</v>
      </c>
      <c r="AU146" s="176"/>
      <c r="AV146" s="176"/>
      <c r="AW146" s="183">
        <v>111.1125</v>
      </c>
      <c r="AX146" s="176"/>
      <c r="AY146" s="176"/>
      <c r="AZ146" s="176"/>
      <c r="BA146" s="150">
        <v>532.5</v>
      </c>
      <c r="BB146" s="176">
        <v>0</v>
      </c>
      <c r="BC146" s="176"/>
      <c r="BD146" s="176"/>
      <c r="BE146" s="176"/>
      <c r="BF146" s="181">
        <f t="shared" si="20"/>
        <v>5439.4784999999993</v>
      </c>
    </row>
    <row r="147" spans="1:58" ht="14.25" customHeight="1">
      <c r="A147" s="176">
        <v>141</v>
      </c>
      <c r="B147" s="176" t="s">
        <v>123</v>
      </c>
      <c r="C147" s="190" t="s">
        <v>264</v>
      </c>
      <c r="D147" s="178">
        <v>236</v>
      </c>
      <c r="E147" s="178"/>
      <c r="F147" s="178"/>
      <c r="G147" s="178">
        <v>192</v>
      </c>
      <c r="H147" s="178">
        <f t="shared" si="16"/>
        <v>428</v>
      </c>
      <c r="I147" s="181">
        <f t="shared" si="1"/>
        <v>3469.2474999999999</v>
      </c>
      <c r="J147" s="181">
        <f t="shared" si="17"/>
        <v>2756.9700000000003</v>
      </c>
      <c r="K147" s="148">
        <v>1000.32</v>
      </c>
      <c r="L147" s="181">
        <f t="shared" si="3"/>
        <v>316.85000000000002</v>
      </c>
      <c r="M147" s="176"/>
      <c r="N147" s="148">
        <v>201.17</v>
      </c>
      <c r="O147" s="148">
        <v>115.68</v>
      </c>
      <c r="P147" s="176"/>
      <c r="Q147" s="176"/>
      <c r="R147" s="181">
        <v>236</v>
      </c>
      <c r="S147" s="150"/>
      <c r="T147" s="176"/>
      <c r="U147" s="150">
        <v>236</v>
      </c>
      <c r="V147" s="176"/>
      <c r="W147" s="176"/>
      <c r="X147" s="148">
        <v>587.64</v>
      </c>
      <c r="Y147" s="151">
        <v>254.07</v>
      </c>
      <c r="Z147" s="176"/>
      <c r="AA147" s="176">
        <v>138.19</v>
      </c>
      <c r="AB147" s="176"/>
      <c r="AC147" s="176">
        <v>33.35</v>
      </c>
      <c r="AD147" s="148">
        <v>190.55</v>
      </c>
      <c r="AE147" s="176"/>
      <c r="AF147" s="176"/>
      <c r="AG147" s="181">
        <v>1E-4</v>
      </c>
      <c r="AH147" s="193" t="s">
        <v>264</v>
      </c>
      <c r="AI147" s="181">
        <f t="shared" si="18"/>
        <v>324.52999999999997</v>
      </c>
      <c r="AJ147" s="187">
        <v>239.93</v>
      </c>
      <c r="AK147" s="176">
        <v>0</v>
      </c>
      <c r="AL147" s="176">
        <v>16</v>
      </c>
      <c r="AM147" s="176">
        <v>68.599999999999994</v>
      </c>
      <c r="AN147" s="181">
        <f t="shared" si="13"/>
        <v>387.7475</v>
      </c>
      <c r="AO147" s="181">
        <f t="shared" si="19"/>
        <v>0</v>
      </c>
      <c r="AP147" s="176"/>
      <c r="AQ147" s="176"/>
      <c r="AR147" s="176"/>
      <c r="AS147" s="176"/>
      <c r="AT147" s="150">
        <v>30.86</v>
      </c>
      <c r="AU147" s="176"/>
      <c r="AV147" s="176"/>
      <c r="AW147" s="183">
        <v>69.6875</v>
      </c>
      <c r="AX147" s="176"/>
      <c r="AY147" s="176"/>
      <c r="AZ147" s="176"/>
      <c r="BA147" s="150">
        <v>287.2</v>
      </c>
      <c r="BB147" s="176">
        <v>0</v>
      </c>
      <c r="BC147" s="176"/>
      <c r="BD147" s="176"/>
      <c r="BE147" s="176"/>
      <c r="BF147" s="181">
        <f t="shared" si="20"/>
        <v>3469.2474999999999</v>
      </c>
    </row>
    <row r="148" spans="1:58" ht="14.25" customHeight="1">
      <c r="A148" s="176">
        <v>142</v>
      </c>
      <c r="B148" s="176" t="s">
        <v>123</v>
      </c>
      <c r="C148" s="190" t="s">
        <v>265</v>
      </c>
      <c r="D148" s="178">
        <v>400</v>
      </c>
      <c r="E148" s="178"/>
      <c r="F148" s="178"/>
      <c r="G148" s="178">
        <v>191</v>
      </c>
      <c r="H148" s="178">
        <f t="shared" si="16"/>
        <v>591</v>
      </c>
      <c r="I148" s="181">
        <f t="shared" si="1"/>
        <v>5902.3874999999998</v>
      </c>
      <c r="J148" s="181">
        <f t="shared" si="17"/>
        <v>4717.4799999999996</v>
      </c>
      <c r="K148" s="148">
        <v>1735.61</v>
      </c>
      <c r="L148" s="181">
        <f t="shared" si="3"/>
        <v>527.04</v>
      </c>
      <c r="M148" s="176"/>
      <c r="N148" s="148">
        <v>354.6</v>
      </c>
      <c r="O148" s="148">
        <v>172.44</v>
      </c>
      <c r="P148" s="176"/>
      <c r="Q148" s="176"/>
      <c r="R148" s="181">
        <v>400</v>
      </c>
      <c r="S148" s="150"/>
      <c r="T148" s="176"/>
      <c r="U148" s="150">
        <v>400</v>
      </c>
      <c r="V148" s="176"/>
      <c r="W148" s="176"/>
      <c r="X148" s="148">
        <v>996</v>
      </c>
      <c r="Y148" s="151">
        <v>437.06</v>
      </c>
      <c r="Z148" s="176"/>
      <c r="AA148" s="176">
        <v>236.62</v>
      </c>
      <c r="AB148" s="176"/>
      <c r="AC148" s="176">
        <v>57.36</v>
      </c>
      <c r="AD148" s="148">
        <v>327.79</v>
      </c>
      <c r="AE148" s="176"/>
      <c r="AF148" s="176"/>
      <c r="AG148" s="181">
        <v>1E-4</v>
      </c>
      <c r="AH148" s="193" t="s">
        <v>265</v>
      </c>
      <c r="AI148" s="181">
        <f t="shared" si="18"/>
        <v>535.05500000000006</v>
      </c>
      <c r="AJ148" s="187">
        <v>420.67500000000001</v>
      </c>
      <c r="AK148" s="176">
        <v>0</v>
      </c>
      <c r="AL148" s="176">
        <v>16</v>
      </c>
      <c r="AM148" s="176">
        <v>98.38</v>
      </c>
      <c r="AN148" s="181">
        <f t="shared" si="13"/>
        <v>649.85249999999996</v>
      </c>
      <c r="AO148" s="181">
        <f t="shared" si="19"/>
        <v>10.41</v>
      </c>
      <c r="AP148" s="150">
        <v>10.41</v>
      </c>
      <c r="AQ148" s="176"/>
      <c r="AR148" s="150">
        <v>0.18</v>
      </c>
      <c r="AS148" s="176"/>
      <c r="AT148" s="150">
        <v>27</v>
      </c>
      <c r="AU148" s="176"/>
      <c r="AV148" s="176"/>
      <c r="AW148" s="183">
        <v>103.7625</v>
      </c>
      <c r="AX148" s="176"/>
      <c r="AY148" s="176"/>
      <c r="AZ148" s="176"/>
      <c r="BA148" s="150">
        <v>508.5</v>
      </c>
      <c r="BB148" s="176">
        <v>0</v>
      </c>
      <c r="BC148" s="176"/>
      <c r="BD148" s="176"/>
      <c r="BE148" s="176"/>
      <c r="BF148" s="181">
        <f t="shared" si="20"/>
        <v>5902.3874999999998</v>
      </c>
    </row>
    <row r="149" spans="1:58" ht="14.25" customHeight="1">
      <c r="A149" s="176">
        <v>143</v>
      </c>
      <c r="B149" s="176" t="s">
        <v>123</v>
      </c>
      <c r="C149" s="190" t="s">
        <v>266</v>
      </c>
      <c r="D149" s="178">
        <v>0</v>
      </c>
      <c r="E149" s="178"/>
      <c r="F149" s="178"/>
      <c r="G149" s="178"/>
      <c r="H149" s="178">
        <f t="shared" si="16"/>
        <v>0</v>
      </c>
      <c r="I149" s="181">
        <f t="shared" si="1"/>
        <v>0</v>
      </c>
      <c r="J149" s="181">
        <f t="shared" si="17"/>
        <v>0</v>
      </c>
      <c r="K149" s="176"/>
      <c r="L149" s="181">
        <f t="shared" si="3"/>
        <v>0</v>
      </c>
      <c r="M149" s="176"/>
      <c r="N149" s="176"/>
      <c r="O149" s="176"/>
      <c r="P149" s="176"/>
      <c r="Q149" s="176"/>
      <c r="R149" s="181">
        <v>0</v>
      </c>
      <c r="S149" s="176"/>
      <c r="T149" s="176"/>
      <c r="U149" s="176"/>
      <c r="V149" s="176"/>
      <c r="W149" s="176"/>
      <c r="X149" s="176"/>
      <c r="Y149" s="183"/>
      <c r="Z149" s="176"/>
      <c r="AA149" s="176"/>
      <c r="AB149" s="176"/>
      <c r="AC149" s="176"/>
      <c r="AD149" s="176"/>
      <c r="AE149" s="176"/>
      <c r="AF149" s="176"/>
      <c r="AG149" s="181">
        <v>1E-4</v>
      </c>
      <c r="AH149" s="193" t="s">
        <v>266</v>
      </c>
      <c r="AI149" s="181">
        <f t="shared" si="18"/>
        <v>0</v>
      </c>
      <c r="AJ149" s="187">
        <v>0</v>
      </c>
      <c r="AK149" s="176">
        <v>0</v>
      </c>
      <c r="AL149" s="176"/>
      <c r="AM149" s="176"/>
      <c r="AN149" s="181">
        <f t="shared" si="13"/>
        <v>0</v>
      </c>
      <c r="AO149" s="181">
        <f t="shared" si="19"/>
        <v>0</v>
      </c>
      <c r="AP149" s="176"/>
      <c r="AQ149" s="176"/>
      <c r="AR149" s="176"/>
      <c r="AS149" s="176"/>
      <c r="AT149" s="176"/>
      <c r="AU149" s="176"/>
      <c r="AV149" s="176"/>
      <c r="AW149" s="183"/>
      <c r="AX149" s="176"/>
      <c r="AY149" s="176"/>
      <c r="AZ149" s="176"/>
      <c r="BA149" s="150"/>
      <c r="BB149" s="176">
        <v>70</v>
      </c>
      <c r="BC149" s="176"/>
      <c r="BD149" s="176"/>
      <c r="BE149" s="176"/>
      <c r="BF149" s="181">
        <f t="shared" si="20"/>
        <v>70</v>
      </c>
    </row>
    <row r="150" spans="1:58" ht="14.25" customHeight="1">
      <c r="A150" s="176">
        <v>144</v>
      </c>
      <c r="B150" s="176" t="s">
        <v>123</v>
      </c>
      <c r="C150" s="177" t="s">
        <v>267</v>
      </c>
      <c r="D150" s="178">
        <v>5</v>
      </c>
      <c r="E150" s="178"/>
      <c r="F150" s="178"/>
      <c r="G150" s="178"/>
      <c r="H150" s="178">
        <f t="shared" si="16"/>
        <v>5</v>
      </c>
      <c r="I150" s="181">
        <f t="shared" si="1"/>
        <v>84.4</v>
      </c>
      <c r="J150" s="181">
        <f t="shared" si="17"/>
        <v>47.75</v>
      </c>
      <c r="K150" s="148">
        <v>21.78</v>
      </c>
      <c r="L150" s="181">
        <f t="shared" si="3"/>
        <v>11.25</v>
      </c>
      <c r="M150" s="148">
        <v>11.25</v>
      </c>
      <c r="N150" s="176"/>
      <c r="O150" s="176"/>
      <c r="P150" s="176"/>
      <c r="Q150" s="176"/>
      <c r="R150" s="181">
        <v>1.82</v>
      </c>
      <c r="S150" s="150">
        <v>1.82</v>
      </c>
      <c r="T150" s="176"/>
      <c r="U150" s="176"/>
      <c r="V150" s="176"/>
      <c r="W150" s="176"/>
      <c r="X150" s="176"/>
      <c r="Y150" s="151">
        <v>5.58</v>
      </c>
      <c r="Z150" s="176"/>
      <c r="AA150" s="176">
        <v>2.81</v>
      </c>
      <c r="AB150" s="176"/>
      <c r="AC150" s="176">
        <v>0.33</v>
      </c>
      <c r="AD150" s="148">
        <v>4.18</v>
      </c>
      <c r="AE150" s="176"/>
      <c r="AF150" s="176"/>
      <c r="AG150" s="181">
        <v>1E-4</v>
      </c>
      <c r="AH150" s="186" t="s">
        <v>267</v>
      </c>
      <c r="AI150" s="181">
        <f t="shared" si="18"/>
        <v>36.65</v>
      </c>
      <c r="AJ150" s="187">
        <v>4.3499999999999996</v>
      </c>
      <c r="AK150" s="176">
        <v>3.3</v>
      </c>
      <c r="AL150" s="176">
        <v>29</v>
      </c>
      <c r="AM150" s="176"/>
      <c r="AN150" s="181">
        <f t="shared" si="13"/>
        <v>0</v>
      </c>
      <c r="AO150" s="181">
        <f t="shared" si="19"/>
        <v>0</v>
      </c>
      <c r="AP150" s="176"/>
      <c r="AQ150" s="176"/>
      <c r="AR150" s="176"/>
      <c r="AS150" s="176"/>
      <c r="AT150" s="176"/>
      <c r="AU150" s="176"/>
      <c r="AV150" s="176"/>
      <c r="AW150" s="183"/>
      <c r="AX150" s="176"/>
      <c r="AY150" s="176"/>
      <c r="AZ150" s="176"/>
      <c r="BA150" s="176"/>
      <c r="BB150" s="176">
        <v>83</v>
      </c>
      <c r="BC150" s="176"/>
      <c r="BD150" s="176"/>
      <c r="BE150" s="176"/>
      <c r="BF150" s="181">
        <f t="shared" si="20"/>
        <v>167.4</v>
      </c>
    </row>
    <row r="151" spans="1:58" ht="14.25" customHeight="1">
      <c r="A151" s="176">
        <v>145</v>
      </c>
      <c r="B151" s="176" t="s">
        <v>123</v>
      </c>
      <c r="C151" s="177" t="s">
        <v>268</v>
      </c>
      <c r="D151" s="178">
        <v>28</v>
      </c>
      <c r="E151" s="178"/>
      <c r="F151" s="178">
        <v>1</v>
      </c>
      <c r="G151" s="178">
        <v>30</v>
      </c>
      <c r="H151" s="178">
        <f t="shared" si="16"/>
        <v>59</v>
      </c>
      <c r="I151" s="181">
        <f t="shared" si="1"/>
        <v>567.32400000000007</v>
      </c>
      <c r="J151" s="181">
        <f t="shared" si="17"/>
        <v>250.9</v>
      </c>
      <c r="K151" s="148">
        <v>110.56</v>
      </c>
      <c r="L151" s="181">
        <f t="shared" si="3"/>
        <v>51.75</v>
      </c>
      <c r="M151" s="148">
        <v>51.75</v>
      </c>
      <c r="N151" s="176"/>
      <c r="O151" s="176"/>
      <c r="P151" s="176"/>
      <c r="Q151" s="176"/>
      <c r="R151" s="181">
        <v>7.96</v>
      </c>
      <c r="S151" s="150">
        <v>7.96</v>
      </c>
      <c r="T151" s="176"/>
      <c r="U151" s="176"/>
      <c r="V151" s="176"/>
      <c r="W151" s="176"/>
      <c r="X151" s="148">
        <v>12.45</v>
      </c>
      <c r="Y151" s="151">
        <v>29.23</v>
      </c>
      <c r="Z151" s="176"/>
      <c r="AA151" s="176">
        <v>15.08</v>
      </c>
      <c r="AB151" s="176"/>
      <c r="AC151" s="176">
        <v>1.94</v>
      </c>
      <c r="AD151" s="148">
        <v>21.93</v>
      </c>
      <c r="AE151" s="176"/>
      <c r="AF151" s="176"/>
      <c r="AG151" s="181">
        <v>1E-4</v>
      </c>
      <c r="AH151" s="186" t="s">
        <v>268</v>
      </c>
      <c r="AI151" s="181">
        <f t="shared" si="18"/>
        <v>314.84399999999999</v>
      </c>
      <c r="AJ151" s="187">
        <v>26.664000000000001</v>
      </c>
      <c r="AK151" s="176">
        <v>15.18</v>
      </c>
      <c r="AL151" s="176">
        <v>273</v>
      </c>
      <c r="AM151" s="176"/>
      <c r="AN151" s="181">
        <f t="shared" si="13"/>
        <v>1.58</v>
      </c>
      <c r="AO151" s="181">
        <f t="shared" si="19"/>
        <v>0</v>
      </c>
      <c r="AP151" s="176"/>
      <c r="AQ151" s="176"/>
      <c r="AR151" s="176"/>
      <c r="AS151" s="176"/>
      <c r="AT151" s="150">
        <v>1.58</v>
      </c>
      <c r="AU151" s="176"/>
      <c r="AV151" s="176"/>
      <c r="AW151" s="183"/>
      <c r="AX151" s="176"/>
      <c r="AY151" s="176"/>
      <c r="AZ151" s="176"/>
      <c r="BA151" s="176"/>
      <c r="BB151" s="176">
        <f>45+89.5</f>
        <v>134.5</v>
      </c>
      <c r="BC151" s="176"/>
      <c r="BD151" s="176">
        <f>515.59+15</f>
        <v>530.59</v>
      </c>
      <c r="BE151" s="176"/>
      <c r="BF151" s="181">
        <f t="shared" si="20"/>
        <v>1232.4140000000002</v>
      </c>
    </row>
    <row r="152" spans="1:58" ht="14.25" customHeight="1">
      <c r="A152" s="176">
        <v>146</v>
      </c>
      <c r="B152" s="176" t="s">
        <v>123</v>
      </c>
      <c r="C152" s="179" t="s">
        <v>269</v>
      </c>
      <c r="D152" s="178">
        <v>24</v>
      </c>
      <c r="E152" s="178"/>
      <c r="F152" s="178"/>
      <c r="G152" s="178">
        <v>1</v>
      </c>
      <c r="H152" s="178">
        <f t="shared" si="16"/>
        <v>25</v>
      </c>
      <c r="I152" s="181">
        <f t="shared" si="1"/>
        <v>366.08199999999999</v>
      </c>
      <c r="J152" s="181">
        <f t="shared" si="17"/>
        <v>189.47</v>
      </c>
      <c r="K152" s="148">
        <v>77.75</v>
      </c>
      <c r="L152" s="181">
        <f t="shared" si="3"/>
        <v>54</v>
      </c>
      <c r="M152" s="148">
        <v>54</v>
      </c>
      <c r="N152" s="176"/>
      <c r="O152" s="176"/>
      <c r="P152" s="176"/>
      <c r="Q152" s="176"/>
      <c r="R152" s="181">
        <v>6.48</v>
      </c>
      <c r="S152" s="150">
        <v>6.48</v>
      </c>
      <c r="T152" s="176"/>
      <c r="U152" s="176"/>
      <c r="V152" s="176"/>
      <c r="W152" s="176"/>
      <c r="X152" s="176"/>
      <c r="Y152" s="151">
        <v>22.12</v>
      </c>
      <c r="Z152" s="176"/>
      <c r="AA152" s="176">
        <v>11.21</v>
      </c>
      <c r="AB152" s="176"/>
      <c r="AC152" s="176">
        <v>1.32</v>
      </c>
      <c r="AD152" s="148">
        <v>16.59</v>
      </c>
      <c r="AE152" s="176"/>
      <c r="AF152" s="176"/>
      <c r="AG152" s="181">
        <v>1E-4</v>
      </c>
      <c r="AH152" s="181" t="s">
        <v>269</v>
      </c>
      <c r="AI152" s="181">
        <f t="shared" si="18"/>
        <v>176.61199999999999</v>
      </c>
      <c r="AJ152" s="187">
        <v>19.271999999999998</v>
      </c>
      <c r="AK152" s="176">
        <v>15.84</v>
      </c>
      <c r="AL152" s="176">
        <v>140</v>
      </c>
      <c r="AM152" s="176">
        <v>1.5</v>
      </c>
      <c r="AN152" s="181">
        <f t="shared" si="13"/>
        <v>0</v>
      </c>
      <c r="AO152" s="181">
        <f t="shared" si="19"/>
        <v>0</v>
      </c>
      <c r="AP152" s="176"/>
      <c r="AQ152" s="176"/>
      <c r="AR152" s="176"/>
      <c r="AS152" s="176"/>
      <c r="AT152" s="176"/>
      <c r="AU152" s="176"/>
      <c r="AV152" s="176"/>
      <c r="AW152" s="183"/>
      <c r="AX152" s="176"/>
      <c r="AY152" s="176"/>
      <c r="AZ152" s="176"/>
      <c r="BA152" s="176"/>
      <c r="BB152" s="176">
        <v>29.6</v>
      </c>
      <c r="BC152" s="176"/>
      <c r="BD152" s="176"/>
      <c r="BE152" s="176"/>
      <c r="BF152" s="181">
        <f t="shared" si="20"/>
        <v>395.68200000000002</v>
      </c>
    </row>
    <row r="153" spans="1:58" ht="14.25" customHeight="1">
      <c r="A153" s="176">
        <v>147</v>
      </c>
      <c r="B153" s="176" t="s">
        <v>123</v>
      </c>
      <c r="C153" s="177" t="s">
        <v>270</v>
      </c>
      <c r="D153" s="178">
        <v>10</v>
      </c>
      <c r="E153" s="178"/>
      <c r="F153" s="178"/>
      <c r="G153" s="178">
        <v>6</v>
      </c>
      <c r="H153" s="178">
        <f t="shared" si="16"/>
        <v>16</v>
      </c>
      <c r="I153" s="181">
        <f t="shared" si="1"/>
        <v>161.39200000000002</v>
      </c>
      <c r="J153" s="181">
        <f t="shared" si="17"/>
        <v>89.61</v>
      </c>
      <c r="K153" s="148">
        <v>39.909999999999997</v>
      </c>
      <c r="L153" s="181">
        <f t="shared" si="3"/>
        <v>0</v>
      </c>
      <c r="M153" s="176"/>
      <c r="N153" s="176"/>
      <c r="O153" s="176"/>
      <c r="P153" s="176"/>
      <c r="Q153" s="176"/>
      <c r="R153" s="181">
        <v>0</v>
      </c>
      <c r="S153" s="176"/>
      <c r="T153" s="176"/>
      <c r="U153" s="176"/>
      <c r="V153" s="176"/>
      <c r="W153" s="176"/>
      <c r="X153" s="148">
        <v>24.9</v>
      </c>
      <c r="Y153" s="183">
        <v>10.37</v>
      </c>
      <c r="Z153" s="176"/>
      <c r="AA153" s="176">
        <v>5.55</v>
      </c>
      <c r="AB153" s="176"/>
      <c r="AC153" s="176">
        <v>1.1000000000000001</v>
      </c>
      <c r="AD153" s="148">
        <v>7.78</v>
      </c>
      <c r="AE153" s="176"/>
      <c r="AF153" s="176"/>
      <c r="AG153" s="181">
        <v>1E-4</v>
      </c>
      <c r="AH153" s="186" t="s">
        <v>270</v>
      </c>
      <c r="AI153" s="181">
        <f t="shared" si="18"/>
        <v>69.632000000000005</v>
      </c>
      <c r="AJ153" s="187">
        <v>7.6319999999999997</v>
      </c>
      <c r="AK153" s="176">
        <v>0</v>
      </c>
      <c r="AL153" s="176">
        <v>62</v>
      </c>
      <c r="AM153" s="176"/>
      <c r="AN153" s="181">
        <f t="shared" si="13"/>
        <v>2.15</v>
      </c>
      <c r="AO153" s="181">
        <f t="shared" si="19"/>
        <v>0</v>
      </c>
      <c r="AP153" s="176"/>
      <c r="AQ153" s="176"/>
      <c r="AR153" s="176"/>
      <c r="AS153" s="176"/>
      <c r="AT153" s="150">
        <v>2.15</v>
      </c>
      <c r="AU153" s="176"/>
      <c r="AV153" s="176"/>
      <c r="AW153" s="183"/>
      <c r="AX153" s="176"/>
      <c r="AY153" s="176"/>
      <c r="AZ153" s="176"/>
      <c r="BA153" s="176"/>
      <c r="BB153" s="176">
        <v>0</v>
      </c>
      <c r="BC153" s="176"/>
      <c r="BD153" s="176"/>
      <c r="BE153" s="176"/>
      <c r="BF153" s="181">
        <f t="shared" si="20"/>
        <v>161.39200000000002</v>
      </c>
    </row>
    <row r="154" spans="1:58" ht="14.25" customHeight="1">
      <c r="A154" s="176">
        <v>148</v>
      </c>
      <c r="B154" s="176" t="s">
        <v>123</v>
      </c>
      <c r="C154" s="177" t="s">
        <v>271</v>
      </c>
      <c r="D154" s="178">
        <v>12</v>
      </c>
      <c r="E154" s="178"/>
      <c r="F154" s="178"/>
      <c r="G154" s="178">
        <v>6</v>
      </c>
      <c r="H154" s="178">
        <f t="shared" si="16"/>
        <v>18</v>
      </c>
      <c r="I154" s="181">
        <f t="shared" si="1"/>
        <v>176.91200000000001</v>
      </c>
      <c r="J154" s="181">
        <f t="shared" si="17"/>
        <v>103.16</v>
      </c>
      <c r="K154" s="148">
        <v>44.74</v>
      </c>
      <c r="L154" s="181">
        <f t="shared" si="3"/>
        <v>0</v>
      </c>
      <c r="M154" s="176"/>
      <c r="N154" s="176"/>
      <c r="O154" s="176"/>
      <c r="P154" s="176"/>
      <c r="Q154" s="176"/>
      <c r="R154" s="181">
        <v>0</v>
      </c>
      <c r="S154" s="176"/>
      <c r="T154" s="176"/>
      <c r="U154" s="176"/>
      <c r="V154" s="176"/>
      <c r="W154" s="176"/>
      <c r="X154" s="148">
        <v>29.88</v>
      </c>
      <c r="Y154" s="151">
        <v>11.94</v>
      </c>
      <c r="Z154" s="176"/>
      <c r="AA154" s="176">
        <v>6.38</v>
      </c>
      <c r="AB154" s="176"/>
      <c r="AC154" s="176">
        <v>1.27</v>
      </c>
      <c r="AD154" s="148">
        <v>8.9499999999999993</v>
      </c>
      <c r="AE154" s="176"/>
      <c r="AF154" s="176"/>
      <c r="AG154" s="181">
        <v>1E-4</v>
      </c>
      <c r="AH154" s="186" t="s">
        <v>271</v>
      </c>
      <c r="AI154" s="181">
        <f t="shared" si="18"/>
        <v>73.75200000000001</v>
      </c>
      <c r="AJ154" s="187">
        <v>9.0719999999999992</v>
      </c>
      <c r="AK154" s="176">
        <v>0</v>
      </c>
      <c r="AL154" s="176">
        <v>64.680000000000007</v>
      </c>
      <c r="AM154" s="176"/>
      <c r="AN154" s="181">
        <f t="shared" si="13"/>
        <v>0</v>
      </c>
      <c r="AO154" s="181">
        <f t="shared" si="19"/>
        <v>0</v>
      </c>
      <c r="AP154" s="176"/>
      <c r="AQ154" s="176"/>
      <c r="AR154" s="176"/>
      <c r="AS154" s="176"/>
      <c r="AT154" s="176"/>
      <c r="AU154" s="176"/>
      <c r="AV154" s="176"/>
      <c r="AW154" s="183"/>
      <c r="AX154" s="176"/>
      <c r="AY154" s="176"/>
      <c r="AZ154" s="176"/>
      <c r="BA154" s="176"/>
      <c r="BB154" s="176">
        <v>0</v>
      </c>
      <c r="BC154" s="176"/>
      <c r="BD154" s="176"/>
      <c r="BE154" s="176"/>
      <c r="BF154" s="181">
        <f t="shared" si="20"/>
        <v>176.91200000000001</v>
      </c>
    </row>
    <row r="155" spans="1:58" ht="14.25" customHeight="1">
      <c r="A155" s="176">
        <v>149</v>
      </c>
      <c r="B155" s="176" t="s">
        <v>123</v>
      </c>
      <c r="C155" s="177" t="s">
        <v>272</v>
      </c>
      <c r="D155" s="178">
        <v>6</v>
      </c>
      <c r="E155" s="178"/>
      <c r="F155" s="178"/>
      <c r="G155" s="178"/>
      <c r="H155" s="178">
        <f t="shared" si="16"/>
        <v>6</v>
      </c>
      <c r="I155" s="181">
        <f t="shared" si="1"/>
        <v>97.47</v>
      </c>
      <c r="J155" s="181">
        <f t="shared" si="17"/>
        <v>51.430000000000007</v>
      </c>
      <c r="K155" s="148">
        <v>22.27</v>
      </c>
      <c r="L155" s="181">
        <f t="shared" si="3"/>
        <v>0</v>
      </c>
      <c r="M155" s="176"/>
      <c r="N155" s="176"/>
      <c r="O155" s="176"/>
      <c r="P155" s="176"/>
      <c r="Q155" s="176"/>
      <c r="R155" s="181">
        <v>0</v>
      </c>
      <c r="S155" s="176"/>
      <c r="T155" s="176"/>
      <c r="U155" s="176"/>
      <c r="V155" s="176"/>
      <c r="W155" s="176"/>
      <c r="X155" s="148">
        <v>14.94</v>
      </c>
      <c r="Y155" s="151">
        <v>5.95</v>
      </c>
      <c r="Z155" s="176"/>
      <c r="AA155" s="176">
        <v>3.17</v>
      </c>
      <c r="AB155" s="176"/>
      <c r="AC155" s="176">
        <v>0.63</v>
      </c>
      <c r="AD155" s="148">
        <v>4.47</v>
      </c>
      <c r="AE155" s="176"/>
      <c r="AF155" s="176"/>
      <c r="AG155" s="181">
        <v>1E-4</v>
      </c>
      <c r="AH155" s="186" t="s">
        <v>272</v>
      </c>
      <c r="AI155" s="181">
        <f t="shared" si="18"/>
        <v>46.04</v>
      </c>
      <c r="AJ155" s="187">
        <v>4.32</v>
      </c>
      <c r="AK155" s="176">
        <v>0</v>
      </c>
      <c r="AL155" s="176">
        <v>41.72</v>
      </c>
      <c r="AM155" s="176"/>
      <c r="AN155" s="181">
        <f t="shared" si="13"/>
        <v>0</v>
      </c>
      <c r="AO155" s="181">
        <f t="shared" si="19"/>
        <v>0</v>
      </c>
      <c r="AP155" s="176"/>
      <c r="AQ155" s="176"/>
      <c r="AR155" s="176"/>
      <c r="AS155" s="176"/>
      <c r="AT155" s="176"/>
      <c r="AU155" s="176"/>
      <c r="AV155" s="176"/>
      <c r="AW155" s="183"/>
      <c r="AX155" s="176"/>
      <c r="AY155" s="176"/>
      <c r="AZ155" s="176"/>
      <c r="BA155" s="176"/>
      <c r="BB155" s="176">
        <v>0</v>
      </c>
      <c r="BC155" s="176"/>
      <c r="BD155" s="176"/>
      <c r="BE155" s="176"/>
      <c r="BF155" s="181">
        <f t="shared" si="20"/>
        <v>97.47</v>
      </c>
    </row>
    <row r="156" spans="1:58" ht="14.25" customHeight="1">
      <c r="A156" s="176">
        <v>150</v>
      </c>
      <c r="B156" s="176" t="s">
        <v>123</v>
      </c>
      <c r="C156" s="177" t="s">
        <v>273</v>
      </c>
      <c r="D156" s="178">
        <v>7</v>
      </c>
      <c r="E156" s="178"/>
      <c r="F156" s="178"/>
      <c r="G156" s="178">
        <v>1</v>
      </c>
      <c r="H156" s="178">
        <f t="shared" si="16"/>
        <v>8</v>
      </c>
      <c r="I156" s="181">
        <f t="shared" si="1"/>
        <v>103.22199999999999</v>
      </c>
      <c r="J156" s="181">
        <f t="shared" si="17"/>
        <v>58.109999999999992</v>
      </c>
      <c r="K156" s="148">
        <v>24.61</v>
      </c>
      <c r="L156" s="181">
        <f t="shared" si="3"/>
        <v>0</v>
      </c>
      <c r="M156" s="176"/>
      <c r="N156" s="176"/>
      <c r="O156" s="176"/>
      <c r="P156" s="176"/>
      <c r="Q156" s="176"/>
      <c r="R156" s="181">
        <v>0</v>
      </c>
      <c r="S156" s="176"/>
      <c r="T156" s="176"/>
      <c r="U156" s="176"/>
      <c r="V156" s="176"/>
      <c r="W156" s="176"/>
      <c r="X156" s="148">
        <v>17.43</v>
      </c>
      <c r="Y156" s="151">
        <v>6.73</v>
      </c>
      <c r="Z156" s="176"/>
      <c r="AA156" s="176">
        <v>3.58</v>
      </c>
      <c r="AB156" s="176"/>
      <c r="AC156" s="176">
        <v>0.71</v>
      </c>
      <c r="AD156" s="148">
        <v>5.05</v>
      </c>
      <c r="AE156" s="176"/>
      <c r="AF156" s="176"/>
      <c r="AG156" s="181">
        <v>1E-4</v>
      </c>
      <c r="AH156" s="186" t="s">
        <v>273</v>
      </c>
      <c r="AI156" s="181">
        <f t="shared" si="18"/>
        <v>45.112000000000002</v>
      </c>
      <c r="AJ156" s="187">
        <v>5.1120000000000001</v>
      </c>
      <c r="AK156" s="176">
        <v>0</v>
      </c>
      <c r="AL156" s="176">
        <v>40</v>
      </c>
      <c r="AM156" s="176"/>
      <c r="AN156" s="181">
        <f t="shared" si="13"/>
        <v>0</v>
      </c>
      <c r="AO156" s="181">
        <f t="shared" si="19"/>
        <v>0</v>
      </c>
      <c r="AP156" s="176"/>
      <c r="AQ156" s="176"/>
      <c r="AR156" s="176"/>
      <c r="AS156" s="176"/>
      <c r="AT156" s="176"/>
      <c r="AU156" s="176"/>
      <c r="AV156" s="176"/>
      <c r="AW156" s="183"/>
      <c r="AX156" s="176"/>
      <c r="AY156" s="176"/>
      <c r="AZ156" s="176"/>
      <c r="BA156" s="176"/>
      <c r="BB156" s="176">
        <v>0</v>
      </c>
      <c r="BC156" s="176"/>
      <c r="BD156" s="176"/>
      <c r="BE156" s="176"/>
      <c r="BF156" s="181">
        <f t="shared" si="20"/>
        <v>103.22199999999999</v>
      </c>
    </row>
    <row r="157" spans="1:58" ht="14.25" customHeight="1">
      <c r="A157" s="176">
        <v>151</v>
      </c>
      <c r="B157" s="176" t="s">
        <v>123</v>
      </c>
      <c r="C157" s="177" t="s">
        <v>274</v>
      </c>
      <c r="D157" s="178">
        <v>47</v>
      </c>
      <c r="E157" s="178"/>
      <c r="F157" s="178"/>
      <c r="G157" s="178">
        <v>16</v>
      </c>
      <c r="H157" s="178">
        <f t="shared" si="16"/>
        <v>63</v>
      </c>
      <c r="I157" s="181">
        <f t="shared" si="1"/>
        <v>694.84</v>
      </c>
      <c r="J157" s="181">
        <f t="shared" si="17"/>
        <v>390.65000000000003</v>
      </c>
      <c r="K157" s="148">
        <v>152.52000000000001</v>
      </c>
      <c r="L157" s="181">
        <f t="shared" si="3"/>
        <v>0</v>
      </c>
      <c r="M157" s="176"/>
      <c r="N157" s="176"/>
      <c r="O157" s="176"/>
      <c r="P157" s="176"/>
      <c r="Q157" s="176"/>
      <c r="R157" s="181">
        <v>0</v>
      </c>
      <c r="S157" s="176"/>
      <c r="T157" s="176"/>
      <c r="U157" s="176"/>
      <c r="V157" s="176"/>
      <c r="W157" s="176"/>
      <c r="X157" s="148">
        <v>117.03</v>
      </c>
      <c r="Y157" s="151">
        <v>43.13</v>
      </c>
      <c r="Z157" s="176"/>
      <c r="AA157" s="176">
        <v>23.03</v>
      </c>
      <c r="AB157" s="176"/>
      <c r="AC157" s="176">
        <v>4.59</v>
      </c>
      <c r="AD157" s="148">
        <v>32.35</v>
      </c>
      <c r="AE157" s="176"/>
      <c r="AF157" s="148">
        <v>18</v>
      </c>
      <c r="AG157" s="181">
        <v>1E-4</v>
      </c>
      <c r="AH157" s="186" t="s">
        <v>274</v>
      </c>
      <c r="AI157" s="181">
        <f t="shared" si="18"/>
        <v>304.19</v>
      </c>
      <c r="AJ157" s="187">
        <v>34.71</v>
      </c>
      <c r="AK157" s="176">
        <v>0</v>
      </c>
      <c r="AL157" s="176">
        <v>244.28</v>
      </c>
      <c r="AM157" s="176">
        <v>25.2</v>
      </c>
      <c r="AN157" s="181">
        <f t="shared" si="13"/>
        <v>0</v>
      </c>
      <c r="AO157" s="181">
        <f t="shared" si="19"/>
        <v>0</v>
      </c>
      <c r="AP157" s="176"/>
      <c r="AQ157" s="176"/>
      <c r="AR157" s="176"/>
      <c r="AS157" s="176"/>
      <c r="AT157" s="176"/>
      <c r="AU157" s="176"/>
      <c r="AV157" s="176"/>
      <c r="AW157" s="183"/>
      <c r="AX157" s="176"/>
      <c r="AY157" s="176"/>
      <c r="AZ157" s="176"/>
      <c r="BA157" s="176"/>
      <c r="BB157" s="176">
        <v>182</v>
      </c>
      <c r="BC157" s="176"/>
      <c r="BD157" s="176">
        <f>48.1+31.2</f>
        <v>79.3</v>
      </c>
      <c r="BE157" s="176"/>
      <c r="BF157" s="181">
        <f t="shared" si="20"/>
        <v>956.14</v>
      </c>
    </row>
    <row r="158" spans="1:58">
      <c r="A158" s="176">
        <v>152</v>
      </c>
      <c r="B158" s="176" t="s">
        <v>123</v>
      </c>
      <c r="C158" s="177" t="s">
        <v>275</v>
      </c>
      <c r="D158" s="178">
        <v>10</v>
      </c>
      <c r="E158" s="178"/>
      <c r="F158" s="178"/>
      <c r="G158" s="178">
        <v>9</v>
      </c>
      <c r="H158" s="178">
        <f t="shared" si="16"/>
        <v>19</v>
      </c>
      <c r="I158" s="181">
        <f t="shared" si="1"/>
        <v>165.798</v>
      </c>
      <c r="J158" s="181">
        <f t="shared" si="17"/>
        <v>90.549999999999983</v>
      </c>
      <c r="K158" s="176">
        <v>40.19</v>
      </c>
      <c r="L158" s="181">
        <f t="shared" si="3"/>
        <v>22.5</v>
      </c>
      <c r="M158" s="176">
        <v>22.5</v>
      </c>
      <c r="N158" s="176"/>
      <c r="O158" s="176"/>
      <c r="P158" s="176"/>
      <c r="Q158" s="176"/>
      <c r="R158" s="181">
        <v>3.35</v>
      </c>
      <c r="S158" s="176">
        <v>3.35</v>
      </c>
      <c r="T158" s="176"/>
      <c r="U158" s="176"/>
      <c r="V158" s="176"/>
      <c r="W158" s="176"/>
      <c r="X158" s="176"/>
      <c r="Y158" s="183">
        <v>10.57</v>
      </c>
      <c r="Z158" s="176"/>
      <c r="AA158" s="176">
        <v>5.39</v>
      </c>
      <c r="AB158" s="176"/>
      <c r="AC158" s="176">
        <v>0.63</v>
      </c>
      <c r="AD158" s="176">
        <v>7.92</v>
      </c>
      <c r="AE158" s="176"/>
      <c r="AF158" s="176"/>
      <c r="AG158" s="181">
        <v>1E-4</v>
      </c>
      <c r="AH158" s="186" t="s">
        <v>275</v>
      </c>
      <c r="AI158" s="181">
        <f t="shared" si="18"/>
        <v>75.248000000000005</v>
      </c>
      <c r="AJ158" s="187">
        <v>8.6480000000000103</v>
      </c>
      <c r="AK158" s="176">
        <v>6.6</v>
      </c>
      <c r="AL158" s="176">
        <v>60</v>
      </c>
      <c r="AM158" s="176"/>
      <c r="AN158" s="181">
        <f t="shared" si="13"/>
        <v>0</v>
      </c>
      <c r="AO158" s="181">
        <f t="shared" si="19"/>
        <v>0</v>
      </c>
      <c r="AP158" s="176"/>
      <c r="AQ158" s="176"/>
      <c r="AR158" s="176"/>
      <c r="AS158" s="176"/>
      <c r="AT158" s="176"/>
      <c r="AU158" s="176"/>
      <c r="AV158" s="176"/>
      <c r="AW158" s="183"/>
      <c r="AX158" s="176"/>
      <c r="AY158" s="176"/>
      <c r="AZ158" s="176"/>
      <c r="BA158" s="176"/>
      <c r="BB158" s="176">
        <f>40+26</f>
        <v>66</v>
      </c>
      <c r="BC158" s="176"/>
      <c r="BD158" s="176"/>
      <c r="BE158" s="176"/>
      <c r="BF158" s="181">
        <f t="shared" si="20"/>
        <v>231.798</v>
      </c>
    </row>
    <row r="159" spans="1:58">
      <c r="A159" s="176">
        <v>153</v>
      </c>
      <c r="B159" s="176" t="s">
        <v>276</v>
      </c>
      <c r="C159" s="177" t="s">
        <v>277</v>
      </c>
      <c r="D159" s="178"/>
      <c r="E159" s="178"/>
      <c r="F159" s="178"/>
      <c r="G159" s="178"/>
      <c r="H159" s="178">
        <f t="shared" si="16"/>
        <v>0</v>
      </c>
      <c r="I159" s="181">
        <f t="shared" ref="I159:I161" si="21">J159+AI159+AN159</f>
        <v>2298.431</v>
      </c>
      <c r="J159" s="181">
        <f t="shared" si="17"/>
        <v>1670</v>
      </c>
      <c r="K159" s="176"/>
      <c r="L159" s="181">
        <f t="shared" ref="L159:L161" si="22">SUM(M159:Q159)</f>
        <v>100</v>
      </c>
      <c r="M159" s="176"/>
      <c r="N159" s="176"/>
      <c r="O159" s="176">
        <v>100</v>
      </c>
      <c r="P159" s="176"/>
      <c r="Q159" s="176"/>
      <c r="R159" s="181">
        <f t="shared" ref="R159:R160" si="23">SUM(S159:U159)</f>
        <v>500</v>
      </c>
      <c r="S159" s="176"/>
      <c r="T159" s="176"/>
      <c r="U159" s="176">
        <v>500</v>
      </c>
      <c r="V159" s="176"/>
      <c r="W159" s="176"/>
      <c r="X159" s="176"/>
      <c r="Y159" s="183"/>
      <c r="Z159" s="176"/>
      <c r="AA159" s="176"/>
      <c r="AB159" s="176"/>
      <c r="AC159" s="176"/>
      <c r="AD159" s="176"/>
      <c r="AE159" s="176"/>
      <c r="AF159" s="176">
        <v>1070</v>
      </c>
      <c r="AG159" s="181"/>
      <c r="AH159" s="177" t="s">
        <v>277</v>
      </c>
      <c r="AI159" s="181">
        <f t="shared" si="18"/>
        <v>0</v>
      </c>
      <c r="AJ159" s="187"/>
      <c r="AK159" s="176"/>
      <c r="AL159" s="176"/>
      <c r="AM159" s="176"/>
      <c r="AN159" s="181">
        <f t="shared" si="13"/>
        <v>628.43100000000004</v>
      </c>
      <c r="AO159" s="181">
        <f t="shared" si="19"/>
        <v>217.44</v>
      </c>
      <c r="AP159" s="176"/>
      <c r="AQ159" s="176">
        <f>116+58.44+43</f>
        <v>217.44</v>
      </c>
      <c r="AR159" s="176"/>
      <c r="AS159" s="176"/>
      <c r="AT159" s="176"/>
      <c r="AU159" s="176"/>
      <c r="AV159" s="176"/>
      <c r="AW159" s="183">
        <f>69.6+34.96+16.66</f>
        <v>121.22</v>
      </c>
      <c r="AX159" s="176">
        <f>55.43+100</f>
        <v>155.43</v>
      </c>
      <c r="AY159" s="176"/>
      <c r="AZ159" s="176"/>
      <c r="BA159" s="176">
        <v>134.34100000000001</v>
      </c>
      <c r="BB159" s="176">
        <f>3732.414+120</f>
        <v>3852.4140000000002</v>
      </c>
      <c r="BC159" s="176"/>
      <c r="BD159" s="176">
        <v>9518</v>
      </c>
      <c r="BE159" s="176"/>
      <c r="BF159" s="181">
        <f t="shared" si="20"/>
        <v>15668.845000000001</v>
      </c>
    </row>
    <row r="160" spans="1:58">
      <c r="A160" s="176">
        <v>154</v>
      </c>
      <c r="B160" s="176" t="s">
        <v>276</v>
      </c>
      <c r="C160" s="177" t="s">
        <v>278</v>
      </c>
      <c r="D160" s="178"/>
      <c r="E160" s="178"/>
      <c r="F160" s="178"/>
      <c r="G160" s="178"/>
      <c r="H160" s="178">
        <f t="shared" si="16"/>
        <v>0</v>
      </c>
      <c r="I160" s="181">
        <f t="shared" si="21"/>
        <v>7888.56</v>
      </c>
      <c r="J160" s="181">
        <f t="shared" si="17"/>
        <v>7865.56</v>
      </c>
      <c r="K160" s="176"/>
      <c r="L160" s="181">
        <f t="shared" si="22"/>
        <v>0</v>
      </c>
      <c r="M160" s="176"/>
      <c r="N160" s="176"/>
      <c r="O160" s="176"/>
      <c r="P160" s="176"/>
      <c r="Q160" s="176"/>
      <c r="R160" s="181">
        <f t="shared" si="23"/>
        <v>0</v>
      </c>
      <c r="S160" s="176"/>
      <c r="T160" s="176"/>
      <c r="U160" s="176"/>
      <c r="V160" s="176"/>
      <c r="W160" s="176"/>
      <c r="X160" s="176"/>
      <c r="Y160" s="183"/>
      <c r="Z160" s="176"/>
      <c r="AA160" s="176"/>
      <c r="AB160" s="176"/>
      <c r="AC160" s="176"/>
      <c r="AD160" s="176"/>
      <c r="AE160" s="176"/>
      <c r="AF160" s="176">
        <f>7853+12.56</f>
        <v>7865.56</v>
      </c>
      <c r="AG160" s="181"/>
      <c r="AH160" s="177" t="s">
        <v>278</v>
      </c>
      <c r="AI160" s="181">
        <f t="shared" si="18"/>
        <v>0</v>
      </c>
      <c r="AJ160" s="187"/>
      <c r="AK160" s="176"/>
      <c r="AL160" s="176"/>
      <c r="AM160" s="176"/>
      <c r="AN160" s="181">
        <f t="shared" si="13"/>
        <v>23</v>
      </c>
      <c r="AO160" s="181">
        <f t="shared" si="19"/>
        <v>0</v>
      </c>
      <c r="AP160" s="176"/>
      <c r="AQ160" s="176"/>
      <c r="AR160" s="176"/>
      <c r="AS160" s="176"/>
      <c r="AT160" s="176"/>
      <c r="AU160" s="176"/>
      <c r="AV160" s="176"/>
      <c r="AW160" s="183"/>
      <c r="AX160" s="176"/>
      <c r="AY160" s="176"/>
      <c r="AZ160" s="176"/>
      <c r="BA160" s="176">
        <v>23</v>
      </c>
      <c r="BB160" s="176">
        <f>5149.9+20</f>
        <v>5169.8999999999996</v>
      </c>
      <c r="BC160" s="176"/>
      <c r="BD160" s="176"/>
      <c r="BE160" s="176"/>
      <c r="BF160" s="181">
        <f t="shared" si="20"/>
        <v>13058.46</v>
      </c>
    </row>
    <row r="161" spans="1:58" s="167" customFormat="1">
      <c r="A161" s="176">
        <v>155</v>
      </c>
      <c r="B161" s="176" t="s">
        <v>276</v>
      </c>
      <c r="C161" s="195" t="s">
        <v>279</v>
      </c>
      <c r="D161" s="178">
        <v>12</v>
      </c>
      <c r="E161" s="178">
        <f>484+804+189+32</f>
        <v>1509</v>
      </c>
      <c r="F161" s="178">
        <f>4+9+2</f>
        <v>15</v>
      </c>
      <c r="G161" s="178">
        <f>644+2</f>
        <v>646</v>
      </c>
      <c r="H161" s="178">
        <f t="shared" si="16"/>
        <v>2182</v>
      </c>
      <c r="I161" s="181">
        <f t="shared" si="21"/>
        <v>55475.710999999996</v>
      </c>
      <c r="J161" s="181">
        <f t="shared" si="17"/>
        <v>25294.161</v>
      </c>
      <c r="K161" s="176">
        <v>8000</v>
      </c>
      <c r="L161" s="181">
        <f t="shared" si="22"/>
        <v>1444.1610000000001</v>
      </c>
      <c r="M161" s="176">
        <v>200</v>
      </c>
      <c r="N161" s="176">
        <f>368+200+150</f>
        <v>718</v>
      </c>
      <c r="O161" s="176"/>
      <c r="P161" s="176">
        <v>500</v>
      </c>
      <c r="Q161" s="176">
        <v>26.161000000000001</v>
      </c>
      <c r="R161" s="181">
        <f>SUM(S161:V161)</f>
        <v>5300</v>
      </c>
      <c r="S161" s="176">
        <v>200</v>
      </c>
      <c r="T161" s="176">
        <v>100</v>
      </c>
      <c r="U161" s="176"/>
      <c r="V161" s="176">
        <v>5000</v>
      </c>
      <c r="W161" s="176"/>
      <c r="X161" s="176">
        <v>5500</v>
      </c>
      <c r="Y161" s="183">
        <v>1600</v>
      </c>
      <c r="Z161" s="176">
        <v>1500</v>
      </c>
      <c r="AA161" s="176">
        <v>750</v>
      </c>
      <c r="AB161" s="176"/>
      <c r="AC161" s="176">
        <f>100+150</f>
        <v>250</v>
      </c>
      <c r="AD161" s="176">
        <v>950</v>
      </c>
      <c r="AE161" s="176"/>
      <c r="AF161" s="176"/>
      <c r="AG161" s="176"/>
      <c r="AH161" s="195" t="s">
        <v>279</v>
      </c>
      <c r="AI161" s="181">
        <f t="shared" si="18"/>
        <v>12397.279999999999</v>
      </c>
      <c r="AJ161" s="176">
        <v>300</v>
      </c>
      <c r="AK161" s="176">
        <v>300</v>
      </c>
      <c r="AL161" s="176">
        <f>5518.28-600</f>
        <v>4918.28</v>
      </c>
      <c r="AM161" s="176">
        <v>6879</v>
      </c>
      <c r="AN161" s="181">
        <f t="shared" si="13"/>
        <v>17784.27</v>
      </c>
      <c r="AO161" s="181">
        <f t="shared" si="19"/>
        <v>12040.69</v>
      </c>
      <c r="AP161" s="176">
        <v>134.69</v>
      </c>
      <c r="AQ161" s="176">
        <f>45+3+11858</f>
        <v>11906</v>
      </c>
      <c r="AR161" s="176">
        <v>10</v>
      </c>
      <c r="AS161" s="176">
        <v>800</v>
      </c>
      <c r="AT161" s="176">
        <v>550</v>
      </c>
      <c r="AU161" s="176"/>
      <c r="AV161" s="176">
        <f>50+1300+295</f>
        <v>1645</v>
      </c>
      <c r="AW161" s="183"/>
      <c r="AX161" s="176">
        <v>800</v>
      </c>
      <c r="AY161" s="176"/>
      <c r="AZ161" s="176"/>
      <c r="BA161" s="176">
        <f>193.33+25+54+200+24.25+300+200+942</f>
        <v>1938.58</v>
      </c>
      <c r="BB161" s="176">
        <f>67150.72+2-2000-200+200+80+562+30+50+800-1000+73.548+120</f>
        <v>65868.267999999996</v>
      </c>
      <c r="BC161" s="176">
        <v>1000</v>
      </c>
      <c r="BD161" s="176">
        <f>123680-BD159</f>
        <v>114162</v>
      </c>
      <c r="BE161" s="176"/>
      <c r="BF161" s="181">
        <f t="shared" si="20"/>
        <v>236505.97899999999</v>
      </c>
    </row>
    <row r="162" spans="1:58">
      <c r="A162" s="196"/>
      <c r="B162" s="197"/>
      <c r="C162" s="198" t="s">
        <v>82</v>
      </c>
      <c r="D162" s="197">
        <f>SUBTOTAL(9,D7:D161)</f>
        <v>11954</v>
      </c>
      <c r="E162" s="197">
        <f t="shared" ref="E162:G162" si="24">SUBTOTAL(9,E7:E161)</f>
        <v>1731</v>
      </c>
      <c r="F162" s="197">
        <f t="shared" si="24"/>
        <v>28</v>
      </c>
      <c r="G162" s="197">
        <f t="shared" si="24"/>
        <v>6014</v>
      </c>
      <c r="H162" s="197">
        <f>D162+E162+F162+G162</f>
        <v>19727</v>
      </c>
      <c r="I162" s="197">
        <f>SUBTOTAL(9,I7:I161)</f>
        <v>253962.4632</v>
      </c>
      <c r="J162" s="197">
        <f t="shared" ref="J162:BF162" si="25">SUBTOTAL(9,J7:J161)</f>
        <v>164564.96700000003</v>
      </c>
      <c r="K162" s="197">
        <f t="shared" si="25"/>
        <v>55830.020000000011</v>
      </c>
      <c r="L162" s="197">
        <f t="shared" si="25"/>
        <v>17387.040999999997</v>
      </c>
      <c r="M162" s="197">
        <f t="shared" si="25"/>
        <v>6061.25</v>
      </c>
      <c r="N162" s="197">
        <f t="shared" si="25"/>
        <v>7323.3400000000011</v>
      </c>
      <c r="O162" s="197">
        <f t="shared" si="25"/>
        <v>2197.6999999999998</v>
      </c>
      <c r="P162" s="197">
        <f t="shared" si="25"/>
        <v>500</v>
      </c>
      <c r="Q162" s="197">
        <f t="shared" si="25"/>
        <v>1304.7510000000002</v>
      </c>
      <c r="R162" s="197">
        <f t="shared" si="25"/>
        <v>12365.8</v>
      </c>
      <c r="S162" s="176">
        <f t="shared" si="25"/>
        <v>1647.7999999999995</v>
      </c>
      <c r="T162" s="176">
        <f t="shared" si="25"/>
        <v>100</v>
      </c>
      <c r="U162" s="176">
        <f t="shared" si="25"/>
        <v>5618</v>
      </c>
      <c r="V162" s="176">
        <f t="shared" si="25"/>
        <v>5000</v>
      </c>
      <c r="W162" s="197">
        <f t="shared" si="25"/>
        <v>0</v>
      </c>
      <c r="X162" s="197">
        <f t="shared" si="25"/>
        <v>28840.77</v>
      </c>
      <c r="Y162" s="197">
        <f t="shared" si="25"/>
        <v>14162.539000000002</v>
      </c>
      <c r="Z162" s="197">
        <f t="shared" si="25"/>
        <v>1584.16</v>
      </c>
      <c r="AA162" s="197">
        <f t="shared" si="25"/>
        <v>7434.0049999999983</v>
      </c>
      <c r="AB162" s="197">
        <f t="shared" si="25"/>
        <v>0</v>
      </c>
      <c r="AC162" s="197">
        <f t="shared" si="25"/>
        <v>1623.8719999999998</v>
      </c>
      <c r="AD162" s="197">
        <f t="shared" si="25"/>
        <v>10371.850000000002</v>
      </c>
      <c r="AE162" s="197">
        <f t="shared" si="25"/>
        <v>0</v>
      </c>
      <c r="AF162" s="197">
        <f t="shared" si="25"/>
        <v>14964.91</v>
      </c>
      <c r="AG162" s="197">
        <f t="shared" si="25"/>
        <v>1.5199999999999964E-2</v>
      </c>
      <c r="AH162" s="200" t="s">
        <v>82</v>
      </c>
      <c r="AI162" s="197">
        <f t="shared" si="25"/>
        <v>55103.877200000017</v>
      </c>
      <c r="AJ162" s="197">
        <f t="shared" si="25"/>
        <v>13830.234999999995</v>
      </c>
      <c r="AK162" s="197">
        <f t="shared" si="25"/>
        <v>2027.8800000000003</v>
      </c>
      <c r="AL162" s="197">
        <f t="shared" si="25"/>
        <v>26282.979999999996</v>
      </c>
      <c r="AM162" s="197">
        <f t="shared" si="25"/>
        <v>12962.782199999998</v>
      </c>
      <c r="AN162" s="197">
        <f t="shared" si="25"/>
        <v>34293.618999999999</v>
      </c>
      <c r="AO162" s="197">
        <f t="shared" si="25"/>
        <v>12471.630000000001</v>
      </c>
      <c r="AP162" s="197">
        <f t="shared" si="25"/>
        <v>328.24</v>
      </c>
      <c r="AQ162" s="197">
        <f t="shared" si="25"/>
        <v>12143.39</v>
      </c>
      <c r="AR162" s="197">
        <f t="shared" si="25"/>
        <v>22.509999999999998</v>
      </c>
      <c r="AS162" s="197">
        <f t="shared" si="25"/>
        <v>800</v>
      </c>
      <c r="AT162" s="197">
        <f t="shared" si="25"/>
        <v>1570.5400000000002</v>
      </c>
      <c r="AU162" s="197">
        <f t="shared" si="25"/>
        <v>0</v>
      </c>
      <c r="AV162" s="197">
        <f t="shared" si="25"/>
        <v>2285</v>
      </c>
      <c r="AW162" s="197">
        <f t="shared" si="25"/>
        <v>2418.2099999999996</v>
      </c>
      <c r="AX162" s="197">
        <f t="shared" si="25"/>
        <v>975.43000000000006</v>
      </c>
      <c r="AY162" s="176">
        <f t="shared" si="25"/>
        <v>0</v>
      </c>
      <c r="AZ162" s="197">
        <f t="shared" si="25"/>
        <v>72.17</v>
      </c>
      <c r="BA162" s="197">
        <f t="shared" si="25"/>
        <v>13678.129000000003</v>
      </c>
      <c r="BB162" s="197">
        <f t="shared" si="25"/>
        <v>91738.492039999983</v>
      </c>
      <c r="BC162" s="197">
        <f t="shared" si="25"/>
        <v>3419.5</v>
      </c>
      <c r="BD162" s="197">
        <f t="shared" si="25"/>
        <v>191440.19</v>
      </c>
      <c r="BE162" s="197">
        <f t="shared" si="25"/>
        <v>0</v>
      </c>
      <c r="BF162" s="197">
        <f t="shared" si="25"/>
        <v>540560.64523999987</v>
      </c>
    </row>
  </sheetData>
  <autoFilter ref="A6:BF161"/>
  <mergeCells count="55">
    <mergeCell ref="BC3:BC6"/>
    <mergeCell ref="BD3:BD6"/>
    <mergeCell ref="BE3:BE6"/>
    <mergeCell ref="BF3:BF6"/>
    <mergeCell ref="AX5:AX6"/>
    <mergeCell ref="AY5:AY6"/>
    <mergeCell ref="AZ5:AZ6"/>
    <mergeCell ref="BA5:BA6"/>
    <mergeCell ref="BB3:BB6"/>
    <mergeCell ref="AS5:AS6"/>
    <mergeCell ref="AT5:AT6"/>
    <mergeCell ref="AU5:AU6"/>
    <mergeCell ref="AV5:AV6"/>
    <mergeCell ref="AW5:AW6"/>
    <mergeCell ref="AK5:AK6"/>
    <mergeCell ref="AL5:AL6"/>
    <mergeCell ref="AM5:AM6"/>
    <mergeCell ref="AN5:AN6"/>
    <mergeCell ref="AR5:AR6"/>
    <mergeCell ref="AE5:AE6"/>
    <mergeCell ref="AF5:AF6"/>
    <mergeCell ref="AH4:AH6"/>
    <mergeCell ref="AI5:AI6"/>
    <mergeCell ref="AJ5:AJ6"/>
    <mergeCell ref="F3:F6"/>
    <mergeCell ref="G3:G6"/>
    <mergeCell ref="H3:H6"/>
    <mergeCell ref="I4:I6"/>
    <mergeCell ref="J5:J6"/>
    <mergeCell ref="I3:BA3"/>
    <mergeCell ref="J4:AF4"/>
    <mergeCell ref="AI4:AM4"/>
    <mergeCell ref="AN4:BA4"/>
    <mergeCell ref="L5:Q5"/>
    <mergeCell ref="AO5:AQ5"/>
    <mergeCell ref="K5:K6"/>
    <mergeCell ref="R5:R6"/>
    <mergeCell ref="W5:W6"/>
    <mergeCell ref="X5:X6"/>
    <mergeCell ref="Y5:Y6"/>
    <mergeCell ref="A3:A6"/>
    <mergeCell ref="B3:B6"/>
    <mergeCell ref="C3:C6"/>
    <mergeCell ref="D3:D6"/>
    <mergeCell ref="E3:E6"/>
    <mergeCell ref="Z5:Z6"/>
    <mergeCell ref="AA5:AA6"/>
    <mergeCell ref="AB5:AB6"/>
    <mergeCell ref="AC5:AC6"/>
    <mergeCell ref="AD5:AD6"/>
    <mergeCell ref="A1:AF1"/>
    <mergeCell ref="AH1:BF1"/>
    <mergeCell ref="A2:C2"/>
    <mergeCell ref="AC2:AF2"/>
    <mergeCell ref="BB2:BF2"/>
  </mergeCells>
  <phoneticPr fontId="62" type="noConversion"/>
  <printOptions horizontalCentered="1"/>
  <pageMargins left="0.118110236220472" right="0.118110236220472" top="0.70866141732283505" bottom="0.35433070866141703" header="0.31496062992126" footer="0.118110236220472"/>
  <pageSetup paperSize="9" pageOrder="overThenDown"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1"/>
  <sheetViews>
    <sheetView workbookViewId="0">
      <selection activeCell="A6" sqref="A6:B11"/>
    </sheetView>
  </sheetViews>
  <sheetFormatPr defaultColWidth="10" defaultRowHeight="14.25"/>
  <cols>
    <col min="1" max="1" width="12.125" style="35" customWidth="1"/>
    <col min="2" max="2" width="39.25" style="35" customWidth="1"/>
    <col min="3" max="3" width="13.25" style="161" customWidth="1"/>
    <col min="4" max="16384" width="10" style="35"/>
  </cols>
  <sheetData>
    <row r="1" spans="1:3" ht="31.5" customHeight="1">
      <c r="A1" s="281" t="s">
        <v>280</v>
      </c>
      <c r="B1" s="281"/>
      <c r="C1" s="281"/>
    </row>
    <row r="2" spans="1:3" ht="19.5" customHeight="1">
      <c r="A2" s="162" t="s">
        <v>65</v>
      </c>
      <c r="B2" s="162"/>
      <c r="C2" s="161" t="s">
        <v>26</v>
      </c>
    </row>
    <row r="3" spans="1:3" ht="22.5" customHeight="1">
      <c r="A3" s="283" t="s">
        <v>281</v>
      </c>
      <c r="B3" s="283" t="s">
        <v>282</v>
      </c>
      <c r="C3" s="284" t="s">
        <v>283</v>
      </c>
    </row>
    <row r="4" spans="1:3" ht="22.5" customHeight="1">
      <c r="A4" s="283"/>
      <c r="B4" s="283"/>
      <c r="C4" s="285"/>
    </row>
    <row r="5" spans="1:3" ht="22.5" customHeight="1">
      <c r="A5" s="283"/>
      <c r="B5" s="283"/>
      <c r="C5" s="286"/>
    </row>
    <row r="6" spans="1:3" ht="22.5" customHeight="1">
      <c r="A6" s="163" t="s">
        <v>284</v>
      </c>
      <c r="B6" s="163" t="s">
        <v>285</v>
      </c>
      <c r="C6" s="164">
        <v>34099.753195999998</v>
      </c>
    </row>
    <row r="7" spans="1:3" ht="22.5" customHeight="1">
      <c r="A7" s="165" t="s">
        <v>286</v>
      </c>
      <c r="B7" s="165" t="s">
        <v>287</v>
      </c>
      <c r="C7" s="164">
        <v>1706.6264000000001</v>
      </c>
    </row>
    <row r="8" spans="1:3" ht="22.5" customHeight="1">
      <c r="A8" s="165" t="s">
        <v>288</v>
      </c>
      <c r="B8" s="165" t="s">
        <v>289</v>
      </c>
      <c r="C8" s="164">
        <v>1493.7464</v>
      </c>
    </row>
    <row r="9" spans="1:3" ht="22.5" customHeight="1">
      <c r="A9" s="165" t="s">
        <v>290</v>
      </c>
      <c r="B9" s="165" t="s">
        <v>291</v>
      </c>
      <c r="C9" s="164">
        <v>44.234400000000001</v>
      </c>
    </row>
    <row r="10" spans="1:3" ht="22.5" customHeight="1">
      <c r="A10" s="165" t="s">
        <v>292</v>
      </c>
      <c r="B10" s="165" t="s">
        <v>293</v>
      </c>
      <c r="C10" s="164">
        <v>162.6456</v>
      </c>
    </row>
    <row r="11" spans="1:3" ht="22.5" customHeight="1">
      <c r="A11" s="165" t="s">
        <v>294</v>
      </c>
      <c r="B11" s="165" t="s">
        <v>295</v>
      </c>
      <c r="C11" s="164">
        <v>496</v>
      </c>
    </row>
    <row r="12" spans="1:3" ht="22.5" customHeight="1">
      <c r="A12" s="165" t="s">
        <v>296</v>
      </c>
      <c r="B12" s="165" t="s">
        <v>297</v>
      </c>
      <c r="C12" s="164">
        <v>206.75020000000001</v>
      </c>
    </row>
    <row r="13" spans="1:3" ht="22.5" customHeight="1">
      <c r="A13" s="165" t="s">
        <v>298</v>
      </c>
      <c r="B13" s="165" t="s">
        <v>289</v>
      </c>
      <c r="C13" s="164">
        <v>152.17019999999999</v>
      </c>
    </row>
    <row r="14" spans="1:3" ht="22.5" customHeight="1">
      <c r="A14" s="165" t="s">
        <v>299</v>
      </c>
      <c r="B14" s="165" t="s">
        <v>293</v>
      </c>
      <c r="C14" s="164">
        <v>54.58</v>
      </c>
    </row>
    <row r="15" spans="1:3" ht="22.5" customHeight="1">
      <c r="A15" s="165" t="s">
        <v>300</v>
      </c>
      <c r="B15" s="165" t="s">
        <v>301</v>
      </c>
      <c r="C15" s="164">
        <v>18986.482499999998</v>
      </c>
    </row>
    <row r="16" spans="1:3" ht="22.5" customHeight="1">
      <c r="A16" s="165" t="s">
        <v>302</v>
      </c>
      <c r="B16" s="165" t="s">
        <v>289</v>
      </c>
      <c r="C16" s="164">
        <v>31442.332299999998</v>
      </c>
    </row>
    <row r="17" spans="1:3" ht="22.5" customHeight="1">
      <c r="A17" s="165" t="s">
        <v>303</v>
      </c>
      <c r="B17" s="165" t="s">
        <v>304</v>
      </c>
      <c r="C17" s="164">
        <v>40</v>
      </c>
    </row>
    <row r="18" spans="1:3" ht="22.5" customHeight="1">
      <c r="A18" s="165" t="s">
        <v>305</v>
      </c>
      <c r="B18" s="165" t="s">
        <v>306</v>
      </c>
      <c r="C18" s="164">
        <v>858.97460000000001</v>
      </c>
    </row>
    <row r="19" spans="1:3" ht="22.5" customHeight="1">
      <c r="A19" s="165" t="s">
        <v>307</v>
      </c>
      <c r="B19" s="165" t="s">
        <v>293</v>
      </c>
      <c r="C19" s="164">
        <v>2364.6756</v>
      </c>
    </row>
    <row r="20" spans="1:3" ht="22.5" customHeight="1">
      <c r="A20" s="165" t="s">
        <v>308</v>
      </c>
      <c r="B20" s="165" t="s">
        <v>309</v>
      </c>
      <c r="C20" s="164">
        <v>273.39999999999998</v>
      </c>
    </row>
    <row r="21" spans="1:3" ht="22.5" customHeight="1">
      <c r="A21" s="166">
        <v>2010399</v>
      </c>
      <c r="B21" s="165" t="s">
        <v>310</v>
      </c>
      <c r="C21" s="164">
        <v>600</v>
      </c>
    </row>
    <row r="22" spans="1:3" ht="22.5" customHeight="1">
      <c r="A22" s="165" t="s">
        <v>311</v>
      </c>
      <c r="B22" s="165" t="s">
        <v>312</v>
      </c>
      <c r="C22" s="164">
        <v>1040.9386999999999</v>
      </c>
    </row>
    <row r="23" spans="1:3" ht="22.5" customHeight="1">
      <c r="A23" s="165" t="s">
        <v>313</v>
      </c>
      <c r="B23" s="165" t="s">
        <v>289</v>
      </c>
      <c r="C23" s="164">
        <v>875.13869999999997</v>
      </c>
    </row>
    <row r="24" spans="1:3" ht="22.5" customHeight="1">
      <c r="A24" s="166">
        <v>2010102</v>
      </c>
      <c r="B24" s="165" t="s">
        <v>304</v>
      </c>
      <c r="C24" s="164">
        <v>70.36</v>
      </c>
    </row>
    <row r="25" spans="1:3" ht="22.5" customHeight="1">
      <c r="A25" s="165" t="s">
        <v>314</v>
      </c>
      <c r="B25" s="165" t="s">
        <v>293</v>
      </c>
      <c r="C25" s="164">
        <v>165.8</v>
      </c>
    </row>
    <row r="26" spans="1:3" ht="22.5" customHeight="1">
      <c r="A26" s="165" t="s">
        <v>315</v>
      </c>
      <c r="B26" s="165" t="s">
        <v>316</v>
      </c>
      <c r="C26" s="164">
        <v>626.06029999999998</v>
      </c>
    </row>
    <row r="27" spans="1:3" ht="22.5" customHeight="1">
      <c r="A27" s="165" t="s">
        <v>317</v>
      </c>
      <c r="B27" s="165" t="s">
        <v>289</v>
      </c>
      <c r="C27" s="164">
        <v>626.06029999999998</v>
      </c>
    </row>
    <row r="28" spans="1:3" ht="22.5" customHeight="1">
      <c r="A28" s="165" t="s">
        <v>318</v>
      </c>
      <c r="B28" s="165" t="s">
        <v>319</v>
      </c>
      <c r="C28" s="164">
        <v>2261.8495760000001</v>
      </c>
    </row>
    <row r="29" spans="1:3" ht="22.5" customHeight="1">
      <c r="A29" s="165" t="s">
        <v>320</v>
      </c>
      <c r="B29" s="165" t="s">
        <v>289</v>
      </c>
      <c r="C29" s="164">
        <v>2261.8495760000001</v>
      </c>
    </row>
    <row r="30" spans="1:3" ht="22.5" customHeight="1">
      <c r="A30" s="165">
        <v>20113</v>
      </c>
      <c r="B30" s="165" t="s">
        <v>321</v>
      </c>
      <c r="C30" s="164">
        <v>0</v>
      </c>
    </row>
    <row r="31" spans="1:3" ht="22.5" customHeight="1">
      <c r="A31" s="165">
        <v>2011308</v>
      </c>
      <c r="B31" s="165" t="s">
        <v>322</v>
      </c>
      <c r="C31" s="164">
        <v>170</v>
      </c>
    </row>
    <row r="32" spans="1:3" ht="22.5" customHeight="1">
      <c r="A32" s="165" t="s">
        <v>323</v>
      </c>
      <c r="B32" s="165" t="s">
        <v>324</v>
      </c>
      <c r="C32" s="164">
        <v>1504.25288</v>
      </c>
    </row>
    <row r="33" spans="1:3" ht="22.5" customHeight="1">
      <c r="A33" s="165" t="s">
        <v>325</v>
      </c>
      <c r="B33" s="165" t="s">
        <v>289</v>
      </c>
      <c r="C33" s="164">
        <v>1504.25288</v>
      </c>
    </row>
    <row r="34" spans="1:3" ht="22.5" customHeight="1">
      <c r="A34" s="165">
        <v>2013202</v>
      </c>
      <c r="B34" s="165" t="s">
        <v>304</v>
      </c>
      <c r="C34" s="164">
        <v>11.43</v>
      </c>
    </row>
    <row r="35" spans="1:3" ht="22.5" customHeight="1">
      <c r="A35" s="165">
        <v>2013299</v>
      </c>
      <c r="B35" s="165" t="s">
        <v>326</v>
      </c>
      <c r="C35" s="164">
        <v>500</v>
      </c>
    </row>
    <row r="36" spans="1:3" ht="22.5" customHeight="1">
      <c r="A36" s="165" t="s">
        <v>327</v>
      </c>
      <c r="B36" s="165" t="s">
        <v>328</v>
      </c>
      <c r="C36" s="164">
        <v>740.072</v>
      </c>
    </row>
    <row r="37" spans="1:3" ht="22.5" customHeight="1">
      <c r="A37" s="165" t="s">
        <v>329</v>
      </c>
      <c r="B37" s="165" t="s">
        <v>289</v>
      </c>
      <c r="C37" s="164">
        <v>740.072</v>
      </c>
    </row>
    <row r="38" spans="1:3" ht="22.5" customHeight="1">
      <c r="A38" s="165" t="s">
        <v>330</v>
      </c>
      <c r="B38" s="165" t="s">
        <v>331</v>
      </c>
      <c r="C38" s="164">
        <v>277.81130000000002</v>
      </c>
    </row>
    <row r="39" spans="1:3" ht="22.5" customHeight="1">
      <c r="A39" s="165" t="s">
        <v>332</v>
      </c>
      <c r="B39" s="165" t="s">
        <v>289</v>
      </c>
      <c r="C39" s="164">
        <v>277.81130000000002</v>
      </c>
    </row>
    <row r="40" spans="1:3" ht="22.5" customHeight="1">
      <c r="A40" s="165">
        <v>2013499</v>
      </c>
      <c r="B40" s="165" t="s">
        <v>333</v>
      </c>
      <c r="C40" s="164">
        <v>20</v>
      </c>
    </row>
    <row r="41" spans="1:3" ht="22.5" customHeight="1">
      <c r="A41" s="165" t="s">
        <v>334</v>
      </c>
      <c r="B41" s="165" t="s">
        <v>335</v>
      </c>
      <c r="C41" s="164">
        <v>1674.4764</v>
      </c>
    </row>
    <row r="42" spans="1:3" ht="22.5" customHeight="1">
      <c r="A42" s="165" t="s">
        <v>336</v>
      </c>
      <c r="B42" s="165" t="s">
        <v>289</v>
      </c>
      <c r="C42" s="164">
        <v>2454.4764</v>
      </c>
    </row>
    <row r="43" spans="1:3" ht="22.5" customHeight="1">
      <c r="A43" s="165" t="s">
        <v>337</v>
      </c>
      <c r="B43" s="165" t="s">
        <v>304</v>
      </c>
      <c r="C43" s="164">
        <v>50</v>
      </c>
    </row>
    <row r="44" spans="1:3" ht="22.5" customHeight="1">
      <c r="A44" s="166">
        <v>2010699</v>
      </c>
      <c r="B44" s="165" t="s">
        <v>338</v>
      </c>
      <c r="C44" s="164">
        <v>56</v>
      </c>
    </row>
    <row r="45" spans="1:3" ht="22.5" customHeight="1">
      <c r="A45" s="166">
        <v>20107</v>
      </c>
      <c r="B45" s="165" t="s">
        <v>339</v>
      </c>
      <c r="C45" s="164">
        <v>0</v>
      </c>
    </row>
    <row r="46" spans="1:3" ht="22.5" customHeight="1">
      <c r="A46" s="166">
        <v>2010701</v>
      </c>
      <c r="B46" s="165" t="s">
        <v>340</v>
      </c>
      <c r="C46" s="164">
        <v>4000</v>
      </c>
    </row>
    <row r="47" spans="1:3" ht="22.5" customHeight="1">
      <c r="A47" s="166">
        <v>2010710</v>
      </c>
      <c r="B47" s="165" t="s">
        <v>341</v>
      </c>
      <c r="C47" s="164">
        <v>780</v>
      </c>
    </row>
    <row r="48" spans="1:3" ht="22.5" customHeight="1">
      <c r="A48" s="165" t="s">
        <v>342</v>
      </c>
      <c r="B48" s="165" t="s">
        <v>343</v>
      </c>
      <c r="C48" s="164">
        <v>335.34039999999999</v>
      </c>
    </row>
    <row r="49" spans="1:3" ht="22.5" customHeight="1">
      <c r="A49" s="165" t="s">
        <v>344</v>
      </c>
      <c r="B49" s="165" t="s">
        <v>289</v>
      </c>
      <c r="C49" s="164">
        <v>335.34039999999999</v>
      </c>
    </row>
    <row r="50" spans="1:3" ht="22.5" customHeight="1">
      <c r="A50" s="165">
        <v>2010802</v>
      </c>
      <c r="B50" s="165" t="s">
        <v>304</v>
      </c>
      <c r="C50" s="164">
        <v>4.3</v>
      </c>
    </row>
    <row r="51" spans="1:3" ht="22.5" customHeight="1">
      <c r="A51" s="165" t="s">
        <v>345</v>
      </c>
      <c r="B51" s="165" t="s">
        <v>346</v>
      </c>
      <c r="C51" s="164">
        <v>61.390900000000002</v>
      </c>
    </row>
    <row r="52" spans="1:3" ht="22.5" customHeight="1">
      <c r="A52" s="165" t="s">
        <v>347</v>
      </c>
      <c r="B52" s="165" t="s">
        <v>289</v>
      </c>
      <c r="C52" s="164">
        <v>61.390900000000002</v>
      </c>
    </row>
    <row r="53" spans="1:3" ht="22.5" customHeight="1">
      <c r="A53" s="165" t="s">
        <v>348</v>
      </c>
      <c r="B53" s="165" t="s">
        <v>349</v>
      </c>
      <c r="C53" s="164">
        <v>155.18680000000001</v>
      </c>
    </row>
    <row r="54" spans="1:3" ht="22.5" customHeight="1">
      <c r="A54" s="165" t="s">
        <v>350</v>
      </c>
      <c r="B54" s="165" t="s">
        <v>289</v>
      </c>
      <c r="C54" s="164">
        <v>155.18680000000001</v>
      </c>
    </row>
    <row r="55" spans="1:3" ht="22.5" customHeight="1">
      <c r="A55" s="165">
        <v>2012899</v>
      </c>
      <c r="B55" s="165" t="s">
        <v>351</v>
      </c>
      <c r="C55" s="164">
        <v>12</v>
      </c>
    </row>
    <row r="56" spans="1:3" ht="22.5" customHeight="1">
      <c r="A56" s="165" t="s">
        <v>352</v>
      </c>
      <c r="B56" s="165" t="s">
        <v>353</v>
      </c>
      <c r="C56" s="164">
        <v>197.14500000000001</v>
      </c>
    </row>
    <row r="57" spans="1:3" ht="22.5" customHeight="1">
      <c r="A57" s="165" t="s">
        <v>354</v>
      </c>
      <c r="B57" s="165" t="s">
        <v>289</v>
      </c>
      <c r="C57" s="164">
        <v>197.14500000000001</v>
      </c>
    </row>
    <row r="58" spans="1:3" ht="22.5" customHeight="1">
      <c r="A58" s="165">
        <v>2010502</v>
      </c>
      <c r="B58" s="165" t="s">
        <v>304</v>
      </c>
      <c r="C58" s="164">
        <v>3</v>
      </c>
    </row>
    <row r="59" spans="1:3" ht="22.5" customHeight="1">
      <c r="A59" s="165">
        <v>2010508</v>
      </c>
      <c r="B59" s="165" t="s">
        <v>355</v>
      </c>
      <c r="C59" s="164">
        <v>75</v>
      </c>
    </row>
    <row r="60" spans="1:3" ht="22.5" customHeight="1">
      <c r="A60" s="165" t="s">
        <v>356</v>
      </c>
      <c r="B60" s="165" t="s">
        <v>357</v>
      </c>
      <c r="C60" s="164">
        <v>358.09620000000001</v>
      </c>
    </row>
    <row r="61" spans="1:3" ht="22.5" customHeight="1">
      <c r="A61" s="165" t="s">
        <v>358</v>
      </c>
      <c r="B61" s="165" t="s">
        <v>289</v>
      </c>
      <c r="C61" s="164">
        <v>358.09620000000001</v>
      </c>
    </row>
    <row r="62" spans="1:3" ht="22.5" customHeight="1">
      <c r="A62" s="165">
        <v>2012902</v>
      </c>
      <c r="B62" s="165" t="s">
        <v>304</v>
      </c>
      <c r="C62" s="164">
        <v>20</v>
      </c>
    </row>
    <row r="63" spans="1:3" ht="22.5" customHeight="1">
      <c r="A63" s="165">
        <v>2012906</v>
      </c>
      <c r="B63" s="165" t="s">
        <v>359</v>
      </c>
      <c r="C63" s="164">
        <v>351</v>
      </c>
    </row>
    <row r="64" spans="1:3" ht="22.5" customHeight="1">
      <c r="A64" s="165">
        <v>2012999</v>
      </c>
      <c r="B64" s="165" t="s">
        <v>360</v>
      </c>
      <c r="C64" s="164">
        <v>22.73</v>
      </c>
    </row>
    <row r="65" spans="1:3" ht="22.5" customHeight="1">
      <c r="A65" s="165" t="s">
        <v>361</v>
      </c>
      <c r="B65" s="165" t="s">
        <v>362</v>
      </c>
      <c r="C65" s="164">
        <v>79.969200000000001</v>
      </c>
    </row>
    <row r="66" spans="1:3" ht="22.5" customHeight="1">
      <c r="A66" s="165" t="s">
        <v>363</v>
      </c>
      <c r="B66" s="165" t="s">
        <v>289</v>
      </c>
      <c r="C66" s="164">
        <v>79.969200000000001</v>
      </c>
    </row>
    <row r="67" spans="1:3" ht="22.5" customHeight="1">
      <c r="A67" s="165">
        <v>2013602</v>
      </c>
      <c r="B67" s="165" t="s">
        <v>304</v>
      </c>
      <c r="C67" s="164">
        <v>23</v>
      </c>
    </row>
    <row r="68" spans="1:3" ht="22.5" customHeight="1">
      <c r="A68" s="165" t="s">
        <v>364</v>
      </c>
      <c r="B68" s="165" t="s">
        <v>365</v>
      </c>
      <c r="C68" s="164">
        <v>2000.4535000000001</v>
      </c>
    </row>
    <row r="69" spans="1:3" ht="22.5" customHeight="1">
      <c r="A69" s="165" t="s">
        <v>366</v>
      </c>
      <c r="B69" s="165" t="s">
        <v>289</v>
      </c>
      <c r="C69" s="164">
        <v>1945.4535000000001</v>
      </c>
    </row>
    <row r="70" spans="1:3" ht="22.5" customHeight="1">
      <c r="A70" s="165">
        <v>2013810</v>
      </c>
      <c r="B70" s="165" t="s">
        <v>367</v>
      </c>
      <c r="C70" s="164">
        <v>8</v>
      </c>
    </row>
    <row r="71" spans="1:3" ht="22.5" customHeight="1">
      <c r="A71" s="165" t="s">
        <v>368</v>
      </c>
      <c r="B71" s="165" t="s">
        <v>369</v>
      </c>
      <c r="C71" s="164">
        <v>25</v>
      </c>
    </row>
    <row r="72" spans="1:3" ht="22.5" customHeight="1">
      <c r="A72" s="165" t="s">
        <v>370</v>
      </c>
      <c r="B72" s="165" t="s">
        <v>371</v>
      </c>
      <c r="C72" s="164">
        <v>45</v>
      </c>
    </row>
    <row r="73" spans="1:3" ht="22.5" customHeight="1">
      <c r="A73" s="165" t="s">
        <v>372</v>
      </c>
      <c r="B73" s="165" t="s">
        <v>373</v>
      </c>
      <c r="C73" s="164">
        <v>207.28370000000001</v>
      </c>
    </row>
    <row r="74" spans="1:3" ht="22.5" customHeight="1">
      <c r="A74" s="165" t="s">
        <v>374</v>
      </c>
      <c r="B74" s="165" t="s">
        <v>289</v>
      </c>
      <c r="C74" s="164">
        <v>207.28370000000001</v>
      </c>
    </row>
    <row r="75" spans="1:3" ht="22.5" customHeight="1">
      <c r="A75" s="165" t="s">
        <v>375</v>
      </c>
      <c r="B75" s="165" t="s">
        <v>376</v>
      </c>
      <c r="C75" s="164">
        <v>700.58154000000002</v>
      </c>
    </row>
    <row r="76" spans="1:3" ht="22.5" customHeight="1">
      <c r="A76" s="165" t="s">
        <v>377</v>
      </c>
      <c r="B76" s="165" t="s">
        <v>289</v>
      </c>
      <c r="C76" s="164">
        <v>490.58154000000002</v>
      </c>
    </row>
    <row r="77" spans="1:3" ht="22.5" customHeight="1">
      <c r="A77" s="165" t="s">
        <v>378</v>
      </c>
      <c r="B77" s="165" t="s">
        <v>379</v>
      </c>
      <c r="C77" s="164">
        <v>210</v>
      </c>
    </row>
    <row r="78" spans="1:3" ht="22.5" customHeight="1">
      <c r="A78" s="165" t="s">
        <v>380</v>
      </c>
      <c r="B78" s="165" t="s">
        <v>381</v>
      </c>
      <c r="C78" s="164">
        <v>978.98569999999995</v>
      </c>
    </row>
    <row r="79" spans="1:3" ht="22.5" customHeight="1">
      <c r="A79" s="165" t="s">
        <v>382</v>
      </c>
      <c r="B79" s="165" t="s">
        <v>289</v>
      </c>
      <c r="C79" s="164">
        <v>978.98569999999995</v>
      </c>
    </row>
    <row r="80" spans="1:3" ht="22.5" customHeight="1">
      <c r="A80" s="166">
        <v>2010499</v>
      </c>
      <c r="B80" s="165" t="s">
        <v>383</v>
      </c>
      <c r="C80" s="164">
        <v>2359</v>
      </c>
    </row>
    <row r="81" spans="1:3" ht="22.5" customHeight="1">
      <c r="A81" s="166">
        <v>20199</v>
      </c>
      <c r="B81" s="165" t="s">
        <v>384</v>
      </c>
      <c r="C81" s="164">
        <v>0</v>
      </c>
    </row>
    <row r="82" spans="1:3" ht="22.5" customHeight="1">
      <c r="A82" s="166">
        <v>2019999</v>
      </c>
      <c r="B82" s="165" t="s">
        <v>384</v>
      </c>
      <c r="C82" s="164">
        <v>131</v>
      </c>
    </row>
    <row r="83" spans="1:3" ht="22.5" customHeight="1">
      <c r="A83" s="165" t="s">
        <v>385</v>
      </c>
      <c r="B83" s="165" t="s">
        <v>386</v>
      </c>
      <c r="C83" s="164">
        <v>680</v>
      </c>
    </row>
    <row r="84" spans="1:3" ht="22.5" customHeight="1">
      <c r="A84" s="165" t="s">
        <v>387</v>
      </c>
      <c r="B84" s="165" t="s">
        <v>388</v>
      </c>
      <c r="C84" s="164">
        <v>680</v>
      </c>
    </row>
    <row r="85" spans="1:3" ht="22.5" customHeight="1">
      <c r="A85" s="165" t="s">
        <v>389</v>
      </c>
      <c r="B85" s="165" t="s">
        <v>390</v>
      </c>
      <c r="C85" s="164">
        <v>780</v>
      </c>
    </row>
    <row r="86" spans="1:3" ht="22.5" customHeight="1">
      <c r="A86" s="165">
        <v>2030699</v>
      </c>
      <c r="B86" s="165" t="s">
        <v>391</v>
      </c>
      <c r="C86" s="164">
        <v>400</v>
      </c>
    </row>
    <row r="87" spans="1:3" ht="22.5" customHeight="1">
      <c r="A87" s="165" t="s">
        <v>392</v>
      </c>
      <c r="B87" s="165" t="s">
        <v>393</v>
      </c>
      <c r="C87" s="164">
        <v>15208.791592</v>
      </c>
    </row>
    <row r="88" spans="1:3" ht="22.5" customHeight="1">
      <c r="A88" s="165">
        <v>20401</v>
      </c>
      <c r="B88" s="165" t="s">
        <v>394</v>
      </c>
      <c r="C88" s="164">
        <v>0</v>
      </c>
    </row>
    <row r="89" spans="1:3" ht="22.5" customHeight="1">
      <c r="A89" s="165">
        <v>2040101</v>
      </c>
      <c r="B89" s="165" t="s">
        <v>394</v>
      </c>
      <c r="C89" s="164">
        <v>96</v>
      </c>
    </row>
    <row r="90" spans="1:3" ht="22.5" customHeight="1">
      <c r="A90" s="165" t="s">
        <v>395</v>
      </c>
      <c r="B90" s="165" t="s">
        <v>396</v>
      </c>
      <c r="C90" s="164">
        <v>13983.325591999999</v>
      </c>
    </row>
    <row r="91" spans="1:3" ht="22.5" customHeight="1">
      <c r="A91" s="165" t="s">
        <v>397</v>
      </c>
      <c r="B91" s="165" t="s">
        <v>289</v>
      </c>
      <c r="C91" s="164">
        <v>12329.225592000001</v>
      </c>
    </row>
    <row r="92" spans="1:3" ht="22.5" customHeight="1">
      <c r="A92" s="165" t="s">
        <v>398</v>
      </c>
      <c r="B92" s="165" t="s">
        <v>399</v>
      </c>
      <c r="C92" s="164">
        <v>1462.66</v>
      </c>
    </row>
    <row r="93" spans="1:3" ht="22.5" customHeight="1">
      <c r="A93" s="165" t="s">
        <v>400</v>
      </c>
      <c r="B93" s="165" t="s">
        <v>401</v>
      </c>
      <c r="C93" s="164">
        <v>620.74</v>
      </c>
    </row>
    <row r="94" spans="1:3" ht="22.5" customHeight="1">
      <c r="A94" s="165">
        <v>2040299</v>
      </c>
      <c r="B94" s="165" t="s">
        <v>402</v>
      </c>
      <c r="C94" s="164">
        <v>12</v>
      </c>
    </row>
    <row r="95" spans="1:3" ht="22.5" customHeight="1">
      <c r="A95" s="165" t="s">
        <v>403</v>
      </c>
      <c r="B95" s="165" t="s">
        <v>404</v>
      </c>
      <c r="C95" s="164">
        <v>1225.4659999999999</v>
      </c>
    </row>
    <row r="96" spans="1:3" ht="22.5" customHeight="1">
      <c r="A96" s="165" t="s">
        <v>405</v>
      </c>
      <c r="B96" s="165" t="s">
        <v>289</v>
      </c>
      <c r="C96" s="164">
        <v>1225.4659999999999</v>
      </c>
    </row>
    <row r="97" spans="1:3" ht="22.5" customHeight="1">
      <c r="A97" s="165">
        <v>2040604</v>
      </c>
      <c r="B97" s="165" t="s">
        <v>406</v>
      </c>
      <c r="C97" s="164">
        <v>15</v>
      </c>
    </row>
    <row r="98" spans="1:3" ht="22.5" customHeight="1">
      <c r="A98" s="165">
        <v>2040699</v>
      </c>
      <c r="B98" s="165" t="s">
        <v>407</v>
      </c>
      <c r="C98" s="164">
        <v>40</v>
      </c>
    </row>
    <row r="99" spans="1:3" ht="22.5" customHeight="1">
      <c r="A99" s="165">
        <v>20408</v>
      </c>
      <c r="B99" s="165" t="s">
        <v>408</v>
      </c>
      <c r="C99" s="164">
        <v>0</v>
      </c>
    </row>
    <row r="100" spans="1:3" ht="22.5" customHeight="1">
      <c r="A100" s="165">
        <v>2040899</v>
      </c>
      <c r="B100" s="165" t="s">
        <v>409</v>
      </c>
      <c r="C100" s="164">
        <v>914.24</v>
      </c>
    </row>
    <row r="101" spans="1:3" ht="22.5" customHeight="1">
      <c r="A101" s="165" t="s">
        <v>410</v>
      </c>
      <c r="B101" s="165" t="s">
        <v>411</v>
      </c>
      <c r="C101" s="164">
        <v>73392.416960000002</v>
      </c>
    </row>
    <row r="102" spans="1:3" ht="22.5" customHeight="1">
      <c r="A102" s="165" t="s">
        <v>412</v>
      </c>
      <c r="B102" s="165" t="s">
        <v>413</v>
      </c>
      <c r="C102" s="164">
        <v>516.6232</v>
      </c>
    </row>
    <row r="103" spans="1:3" ht="22.5" customHeight="1">
      <c r="A103" s="165" t="s">
        <v>414</v>
      </c>
      <c r="B103" s="165" t="s">
        <v>415</v>
      </c>
      <c r="C103" s="164">
        <v>311.18200000000002</v>
      </c>
    </row>
    <row r="104" spans="1:3" ht="22.5" customHeight="1">
      <c r="A104" s="165" t="s">
        <v>416</v>
      </c>
      <c r="B104" s="165" t="s">
        <v>417</v>
      </c>
      <c r="C104" s="164">
        <v>205.44120000000001</v>
      </c>
    </row>
    <row r="105" spans="1:3" ht="22.5" customHeight="1">
      <c r="A105" s="165" t="s">
        <v>418</v>
      </c>
      <c r="B105" s="165" t="s">
        <v>419</v>
      </c>
      <c r="C105" s="164">
        <v>1066.3208</v>
      </c>
    </row>
    <row r="106" spans="1:3" ht="22.5" customHeight="1">
      <c r="A106" s="165" t="s">
        <v>420</v>
      </c>
      <c r="B106" s="165" t="s">
        <v>289</v>
      </c>
      <c r="C106" s="164">
        <v>1566.3208</v>
      </c>
    </row>
    <row r="107" spans="1:3" ht="22.5" customHeight="1">
      <c r="A107" s="165">
        <v>2050199</v>
      </c>
      <c r="B107" s="165" t="s">
        <v>421</v>
      </c>
      <c r="C107" s="164">
        <v>259.43</v>
      </c>
    </row>
    <row r="108" spans="1:3" ht="22.5" customHeight="1">
      <c r="A108" s="165" t="s">
        <v>422</v>
      </c>
      <c r="B108" s="165" t="s">
        <v>423</v>
      </c>
      <c r="C108" s="164">
        <v>69094.953160000005</v>
      </c>
    </row>
    <row r="109" spans="1:3" ht="22.5" customHeight="1">
      <c r="A109" s="165" t="s">
        <v>424</v>
      </c>
      <c r="B109" s="165" t="s">
        <v>425</v>
      </c>
      <c r="C109" s="164">
        <v>11541.640799999999</v>
      </c>
    </row>
    <row r="110" spans="1:3" ht="22.5" customHeight="1">
      <c r="A110" s="165" t="s">
        <v>426</v>
      </c>
      <c r="B110" s="165" t="s">
        <v>427</v>
      </c>
      <c r="C110" s="164">
        <v>2398.1759999999999</v>
      </c>
    </row>
    <row r="111" spans="1:3" ht="22.5" customHeight="1">
      <c r="A111" s="165" t="s">
        <v>428</v>
      </c>
      <c r="B111" s="165" t="s">
        <v>429</v>
      </c>
      <c r="C111" s="164">
        <v>43192.808409999998</v>
      </c>
    </row>
    <row r="112" spans="1:3" ht="22.5" customHeight="1">
      <c r="A112" s="165" t="s">
        <v>430</v>
      </c>
      <c r="B112" s="165" t="s">
        <v>431</v>
      </c>
      <c r="C112" s="164">
        <v>33094.707950000004</v>
      </c>
    </row>
    <row r="113" spans="1:3" ht="22.5" customHeight="1">
      <c r="A113" s="165">
        <v>2050205</v>
      </c>
      <c r="B113" s="166" t="s">
        <v>432</v>
      </c>
      <c r="C113" s="164">
        <v>209.4</v>
      </c>
    </row>
    <row r="114" spans="1:3" ht="22.5" customHeight="1">
      <c r="A114" s="165">
        <v>2050299</v>
      </c>
      <c r="B114" s="165" t="s">
        <v>433</v>
      </c>
      <c r="C114" s="164">
        <v>607.53</v>
      </c>
    </row>
    <row r="115" spans="1:3" ht="22.5" customHeight="1">
      <c r="A115" s="165" t="s">
        <v>434</v>
      </c>
      <c r="B115" s="165" t="s">
        <v>435</v>
      </c>
      <c r="C115" s="164">
        <v>2461.9528</v>
      </c>
    </row>
    <row r="116" spans="1:3" ht="22.5" customHeight="1">
      <c r="A116" s="165">
        <v>2050301</v>
      </c>
      <c r="B116" s="165" t="s">
        <v>436</v>
      </c>
      <c r="C116" s="164">
        <v>16.66</v>
      </c>
    </row>
    <row r="117" spans="1:3" ht="22.5" customHeight="1">
      <c r="A117" s="165" t="s">
        <v>437</v>
      </c>
      <c r="B117" s="165" t="s">
        <v>438</v>
      </c>
      <c r="C117" s="164">
        <v>2575.2328000000002</v>
      </c>
    </row>
    <row r="118" spans="1:3" ht="22.5" customHeight="1">
      <c r="A118" s="165" t="s">
        <v>439</v>
      </c>
      <c r="B118" s="165" t="s">
        <v>440</v>
      </c>
      <c r="C118" s="164">
        <v>182.56700000000001</v>
      </c>
    </row>
    <row r="119" spans="1:3" ht="22.5" customHeight="1">
      <c r="A119" s="165" t="s">
        <v>441</v>
      </c>
      <c r="B119" s="165" t="s">
        <v>442</v>
      </c>
      <c r="C119" s="164">
        <v>182.56700000000001</v>
      </c>
    </row>
    <row r="120" spans="1:3" ht="22.5" customHeight="1">
      <c r="A120" s="165">
        <v>20508</v>
      </c>
      <c r="B120" s="165" t="s">
        <v>443</v>
      </c>
      <c r="C120" s="164">
        <v>0</v>
      </c>
    </row>
    <row r="121" spans="1:3" ht="22.5" customHeight="1">
      <c r="A121" s="165">
        <v>2050801</v>
      </c>
      <c r="B121" s="165" t="s">
        <v>444</v>
      </c>
      <c r="C121" s="164">
        <v>684.41</v>
      </c>
    </row>
    <row r="122" spans="1:3" ht="22.5" customHeight="1">
      <c r="A122" s="165" t="s">
        <v>445</v>
      </c>
      <c r="B122" s="165" t="s">
        <v>446</v>
      </c>
      <c r="C122" s="164">
        <v>70</v>
      </c>
    </row>
    <row r="123" spans="1:3" ht="22.5" customHeight="1">
      <c r="A123" s="165" t="s">
        <v>447</v>
      </c>
      <c r="B123" s="165" t="s">
        <v>448</v>
      </c>
      <c r="C123" s="164">
        <v>950</v>
      </c>
    </row>
    <row r="124" spans="1:3" ht="22.5" customHeight="1">
      <c r="A124" s="165">
        <v>20599</v>
      </c>
      <c r="B124" s="165" t="s">
        <v>449</v>
      </c>
      <c r="C124" s="164">
        <v>0</v>
      </c>
    </row>
    <row r="125" spans="1:3" ht="22.5" customHeight="1">
      <c r="A125" s="165">
        <v>2059999</v>
      </c>
      <c r="B125" s="165" t="s">
        <v>449</v>
      </c>
      <c r="C125" s="164">
        <v>1548.44</v>
      </c>
    </row>
    <row r="126" spans="1:3" ht="22.5" customHeight="1">
      <c r="A126" s="165" t="s">
        <v>450</v>
      </c>
      <c r="B126" s="165" t="s">
        <v>451</v>
      </c>
      <c r="C126" s="164">
        <v>1002.0254</v>
      </c>
    </row>
    <row r="127" spans="1:3" ht="22.5" customHeight="1">
      <c r="A127" s="165" t="s">
        <v>452</v>
      </c>
      <c r="B127" s="165" t="s">
        <v>453</v>
      </c>
      <c r="C127" s="164">
        <v>972.02539999999999</v>
      </c>
    </row>
    <row r="128" spans="1:3" ht="22.5" customHeight="1">
      <c r="A128" s="165" t="s">
        <v>454</v>
      </c>
      <c r="B128" s="165" t="s">
        <v>289</v>
      </c>
      <c r="C128" s="164">
        <v>889.02539999999999</v>
      </c>
    </row>
    <row r="129" spans="1:3" ht="22.5" customHeight="1">
      <c r="A129" s="165" t="s">
        <v>455</v>
      </c>
      <c r="B129" s="165" t="s">
        <v>456</v>
      </c>
      <c r="C129" s="164">
        <v>123</v>
      </c>
    </row>
    <row r="130" spans="1:3" ht="22.5" customHeight="1">
      <c r="A130" s="165" t="s">
        <v>457</v>
      </c>
      <c r="B130" s="165" t="s">
        <v>458</v>
      </c>
      <c r="C130" s="164">
        <v>30</v>
      </c>
    </row>
    <row r="131" spans="1:3" ht="22.5" customHeight="1">
      <c r="A131" s="165">
        <v>2060404</v>
      </c>
      <c r="B131" s="165" t="s">
        <v>459</v>
      </c>
      <c r="C131" s="164">
        <v>130</v>
      </c>
    </row>
    <row r="132" spans="1:3" ht="22.5" customHeight="1">
      <c r="A132" s="165" t="s">
        <v>460</v>
      </c>
      <c r="B132" s="165" t="s">
        <v>461</v>
      </c>
      <c r="C132" s="164">
        <v>130</v>
      </c>
    </row>
    <row r="133" spans="1:3" ht="22.5" customHeight="1">
      <c r="A133" s="165">
        <v>20605</v>
      </c>
      <c r="B133" s="165" t="s">
        <v>462</v>
      </c>
      <c r="C133" s="164">
        <v>0</v>
      </c>
    </row>
    <row r="134" spans="1:3" ht="22.5" customHeight="1">
      <c r="A134" s="165">
        <v>2060599</v>
      </c>
      <c r="B134" s="165" t="s">
        <v>463</v>
      </c>
      <c r="C134" s="164">
        <v>10</v>
      </c>
    </row>
    <row r="135" spans="1:3" ht="22.5" customHeight="1">
      <c r="A135" s="165">
        <v>20607</v>
      </c>
      <c r="B135" s="165" t="s">
        <v>464</v>
      </c>
      <c r="C135" s="164">
        <v>0</v>
      </c>
    </row>
    <row r="136" spans="1:3" ht="22.5" customHeight="1">
      <c r="A136" s="165">
        <v>2060799</v>
      </c>
      <c r="B136" s="165" t="s">
        <v>465</v>
      </c>
      <c r="C136" s="164">
        <v>10</v>
      </c>
    </row>
    <row r="137" spans="1:3" ht="22.5" customHeight="1">
      <c r="A137" s="165">
        <v>20699</v>
      </c>
      <c r="B137" s="165" t="s">
        <v>466</v>
      </c>
      <c r="C137" s="164">
        <v>0</v>
      </c>
    </row>
    <row r="138" spans="1:3" ht="22.5" customHeight="1">
      <c r="A138" s="165">
        <v>2069999</v>
      </c>
      <c r="B138" s="165" t="s">
        <v>466</v>
      </c>
      <c r="C138" s="164">
        <v>331.74</v>
      </c>
    </row>
    <row r="139" spans="1:3" ht="22.5" customHeight="1">
      <c r="A139" s="165" t="s">
        <v>467</v>
      </c>
      <c r="B139" s="165" t="s">
        <v>468</v>
      </c>
      <c r="C139" s="164">
        <v>2772.4684999999999</v>
      </c>
    </row>
    <row r="140" spans="1:3" ht="22.5" customHeight="1">
      <c r="A140" s="165" t="s">
        <v>469</v>
      </c>
      <c r="B140" s="165" t="s">
        <v>470</v>
      </c>
      <c r="C140" s="164">
        <v>1787.3788999999999</v>
      </c>
    </row>
    <row r="141" spans="1:3" ht="22.5" customHeight="1">
      <c r="A141" s="165" t="s">
        <v>471</v>
      </c>
      <c r="B141" s="165" t="s">
        <v>289</v>
      </c>
      <c r="C141" s="164">
        <v>1074.7317</v>
      </c>
    </row>
    <row r="142" spans="1:3" ht="22.5" customHeight="1">
      <c r="A142" s="165" t="s">
        <v>472</v>
      </c>
      <c r="B142" s="165" t="s">
        <v>473</v>
      </c>
      <c r="C142" s="164">
        <v>148.36920000000001</v>
      </c>
    </row>
    <row r="143" spans="1:3" ht="22.5" customHeight="1">
      <c r="A143" s="166">
        <v>2070109</v>
      </c>
      <c r="B143" s="165" t="s">
        <v>474</v>
      </c>
      <c r="C143" s="164">
        <v>136.5932</v>
      </c>
    </row>
    <row r="144" spans="1:3" ht="22.5" customHeight="1">
      <c r="A144" s="165" t="s">
        <v>475</v>
      </c>
      <c r="B144" s="165" t="s">
        <v>476</v>
      </c>
      <c r="C144" s="164">
        <v>344.43639999999999</v>
      </c>
    </row>
    <row r="145" spans="1:3" ht="22.5" customHeight="1">
      <c r="A145" s="166">
        <v>2070105</v>
      </c>
      <c r="B145" s="165" t="s">
        <v>477</v>
      </c>
      <c r="C145" s="164">
        <v>83.248400000000004</v>
      </c>
    </row>
    <row r="146" spans="1:3" ht="22.5" customHeight="1">
      <c r="A146" s="166">
        <v>2070199</v>
      </c>
      <c r="B146" s="165" t="s">
        <v>478</v>
      </c>
      <c r="C146" s="164">
        <v>271.2</v>
      </c>
    </row>
    <row r="147" spans="1:3" ht="22.5" customHeight="1">
      <c r="A147" s="166">
        <v>20702</v>
      </c>
      <c r="B147" s="165" t="s">
        <v>479</v>
      </c>
      <c r="C147" s="164">
        <v>89.5</v>
      </c>
    </row>
    <row r="148" spans="1:3" ht="22.5" customHeight="1">
      <c r="A148" s="166">
        <v>2070204</v>
      </c>
      <c r="B148" s="165" t="s">
        <v>480</v>
      </c>
      <c r="C148" s="164">
        <v>119.5</v>
      </c>
    </row>
    <row r="149" spans="1:3" ht="22.5" customHeight="1">
      <c r="A149" s="165" t="s">
        <v>481</v>
      </c>
      <c r="B149" s="165" t="s">
        <v>482</v>
      </c>
      <c r="C149" s="164">
        <v>42.552</v>
      </c>
    </row>
    <row r="150" spans="1:3" ht="22.5" customHeight="1">
      <c r="A150" s="165" t="s">
        <v>483</v>
      </c>
      <c r="B150" s="165" t="s">
        <v>289</v>
      </c>
      <c r="C150" s="164">
        <v>42.552</v>
      </c>
    </row>
    <row r="151" spans="1:3" ht="22.5" customHeight="1">
      <c r="A151" s="165">
        <v>2070307</v>
      </c>
      <c r="B151" s="165" t="s">
        <v>484</v>
      </c>
      <c r="C151" s="164">
        <v>62</v>
      </c>
    </row>
    <row r="152" spans="1:3" ht="22.5" customHeight="1">
      <c r="A152" s="165">
        <v>20706</v>
      </c>
      <c r="B152" s="165" t="s">
        <v>485</v>
      </c>
      <c r="C152" s="164">
        <v>0</v>
      </c>
    </row>
    <row r="153" spans="1:3" ht="22.5" customHeight="1">
      <c r="A153" s="165">
        <v>2070699</v>
      </c>
      <c r="B153" s="165" t="s">
        <v>486</v>
      </c>
      <c r="C153" s="164">
        <v>3</v>
      </c>
    </row>
    <row r="154" spans="1:3" ht="22.5" customHeight="1">
      <c r="A154" s="165" t="s">
        <v>487</v>
      </c>
      <c r="B154" s="165" t="s">
        <v>488</v>
      </c>
      <c r="C154" s="164">
        <v>853.0376</v>
      </c>
    </row>
    <row r="155" spans="1:3" ht="22.5" customHeight="1">
      <c r="A155" s="165" t="s">
        <v>489</v>
      </c>
      <c r="B155" s="165" t="s">
        <v>289</v>
      </c>
      <c r="C155" s="164">
        <v>591.73760000000004</v>
      </c>
    </row>
    <row r="156" spans="1:3" ht="22.5" customHeight="1">
      <c r="A156" s="165" t="s">
        <v>490</v>
      </c>
      <c r="B156" s="165" t="s">
        <v>491</v>
      </c>
      <c r="C156" s="164">
        <v>501.3</v>
      </c>
    </row>
    <row r="157" spans="1:3" ht="22.5" customHeight="1">
      <c r="A157" s="165">
        <v>20799</v>
      </c>
      <c r="B157" s="165" t="s">
        <v>492</v>
      </c>
      <c r="C157" s="164">
        <v>0</v>
      </c>
    </row>
    <row r="158" spans="1:3" ht="22.5" customHeight="1">
      <c r="A158" s="165">
        <v>2079999</v>
      </c>
      <c r="B158" s="165" t="s">
        <v>492</v>
      </c>
      <c r="C158" s="164">
        <v>215</v>
      </c>
    </row>
    <row r="159" spans="1:3" ht="22.5" customHeight="1">
      <c r="A159" s="165" t="s">
        <v>493</v>
      </c>
      <c r="B159" s="165" t="s">
        <v>494</v>
      </c>
      <c r="C159" s="164">
        <v>44499.370368999997</v>
      </c>
    </row>
    <row r="160" spans="1:3" ht="22.5" customHeight="1">
      <c r="A160" s="165" t="s">
        <v>495</v>
      </c>
      <c r="B160" s="165" t="s">
        <v>496</v>
      </c>
      <c r="C160" s="164">
        <v>12649.825000999999</v>
      </c>
    </row>
    <row r="161" spans="1:3" ht="22.5" customHeight="1">
      <c r="A161" s="165">
        <v>2080501</v>
      </c>
      <c r="B161" s="165" t="s">
        <v>497</v>
      </c>
      <c r="C161" s="164">
        <v>134.69</v>
      </c>
    </row>
    <row r="162" spans="1:3" ht="22.5" customHeight="1">
      <c r="A162" s="165" t="s">
        <v>498</v>
      </c>
      <c r="B162" s="165" t="s">
        <v>499</v>
      </c>
      <c r="C162" s="164">
        <v>26001.580120999999</v>
      </c>
    </row>
    <row r="163" spans="1:3" ht="22.5" customHeight="1">
      <c r="A163" s="165" t="s">
        <v>500</v>
      </c>
      <c r="B163" s="165" t="s">
        <v>501</v>
      </c>
      <c r="C163" s="164">
        <v>12456.289000999999</v>
      </c>
    </row>
    <row r="164" spans="1:3" ht="22.5" customHeight="1">
      <c r="A164" s="165" t="s">
        <v>502</v>
      </c>
      <c r="B164" s="165" t="s">
        <v>503</v>
      </c>
      <c r="C164" s="164">
        <v>1503.126</v>
      </c>
    </row>
    <row r="165" spans="1:3" ht="22.5" customHeight="1">
      <c r="A165" s="165">
        <v>2080507</v>
      </c>
      <c r="B165" s="165" t="s">
        <v>504</v>
      </c>
      <c r="C165" s="164">
        <v>6498</v>
      </c>
    </row>
    <row r="166" spans="1:3" ht="22.5" customHeight="1">
      <c r="A166" s="165">
        <v>2080599</v>
      </c>
      <c r="B166" s="165" t="s">
        <v>505</v>
      </c>
      <c r="C166" s="164">
        <v>45</v>
      </c>
    </row>
    <row r="167" spans="1:3" ht="22.5" customHeight="1">
      <c r="A167" s="165">
        <v>20807</v>
      </c>
      <c r="B167" s="165" t="s">
        <v>506</v>
      </c>
      <c r="C167" s="164">
        <v>0</v>
      </c>
    </row>
    <row r="168" spans="1:3" ht="22.5" customHeight="1">
      <c r="A168" s="165">
        <v>2080799</v>
      </c>
      <c r="B168" s="165" t="s">
        <v>507</v>
      </c>
      <c r="C168" s="164">
        <v>70.8</v>
      </c>
    </row>
    <row r="169" spans="1:3" ht="22.5" customHeight="1">
      <c r="A169" s="165" t="s">
        <v>508</v>
      </c>
      <c r="B169" s="165" t="s">
        <v>509</v>
      </c>
      <c r="C169" s="164">
        <v>1367.3874479999999</v>
      </c>
    </row>
    <row r="170" spans="1:3" ht="22.5" customHeight="1">
      <c r="A170" s="165" t="s">
        <v>510</v>
      </c>
      <c r="B170" s="165" t="s">
        <v>511</v>
      </c>
      <c r="C170" s="164">
        <v>1027.377894</v>
      </c>
    </row>
    <row r="171" spans="1:3" ht="22.5" customHeight="1">
      <c r="A171" s="165" t="s">
        <v>512</v>
      </c>
      <c r="B171" s="165" t="s">
        <v>513</v>
      </c>
      <c r="C171" s="164">
        <v>490.00955399999998</v>
      </c>
    </row>
    <row r="172" spans="1:3" ht="22.5" customHeight="1">
      <c r="A172" s="165">
        <v>2082799</v>
      </c>
      <c r="B172" s="165" t="s">
        <v>514</v>
      </c>
      <c r="C172" s="164">
        <v>100</v>
      </c>
    </row>
    <row r="173" spans="1:3" ht="22.5" customHeight="1">
      <c r="A173" s="165" t="s">
        <v>515</v>
      </c>
      <c r="B173" s="165" t="s">
        <v>516</v>
      </c>
      <c r="C173" s="164">
        <v>4618.1995999999999</v>
      </c>
    </row>
    <row r="174" spans="1:3" ht="22.5" customHeight="1">
      <c r="A174" s="165" t="s">
        <v>517</v>
      </c>
      <c r="B174" s="165" t="s">
        <v>289</v>
      </c>
      <c r="C174" s="164">
        <v>4381.3527000000004</v>
      </c>
    </row>
    <row r="175" spans="1:3" ht="22.5" customHeight="1">
      <c r="A175" s="165" t="s">
        <v>518</v>
      </c>
      <c r="B175" s="165" t="s">
        <v>519</v>
      </c>
      <c r="C175" s="164">
        <v>186.84690000000001</v>
      </c>
    </row>
    <row r="176" spans="1:3" ht="22.5" customHeight="1">
      <c r="A176" s="165" t="s">
        <v>520</v>
      </c>
      <c r="B176" s="165" t="s">
        <v>521</v>
      </c>
      <c r="C176" s="164">
        <v>50</v>
      </c>
    </row>
    <row r="177" spans="1:3" ht="22.5" customHeight="1">
      <c r="A177" s="165">
        <v>2080199</v>
      </c>
      <c r="B177" s="165" t="s">
        <v>522</v>
      </c>
      <c r="C177" s="164">
        <v>837.88</v>
      </c>
    </row>
    <row r="178" spans="1:3" ht="22.5" customHeight="1">
      <c r="A178" s="165" t="s">
        <v>523</v>
      </c>
      <c r="B178" s="165" t="s">
        <v>524</v>
      </c>
      <c r="C178" s="164">
        <v>1302.2483</v>
      </c>
    </row>
    <row r="179" spans="1:3" ht="22.5" customHeight="1">
      <c r="A179" s="165" t="s">
        <v>525</v>
      </c>
      <c r="B179" s="165" t="s">
        <v>289</v>
      </c>
      <c r="C179" s="164">
        <v>1246.2483</v>
      </c>
    </row>
    <row r="180" spans="1:3" ht="22.5" customHeight="1">
      <c r="A180" s="165" t="s">
        <v>526</v>
      </c>
      <c r="B180" s="165" t="s">
        <v>527</v>
      </c>
      <c r="C180" s="164">
        <v>56</v>
      </c>
    </row>
    <row r="181" spans="1:3" ht="22.5" customHeight="1">
      <c r="A181" s="165" t="s">
        <v>528</v>
      </c>
      <c r="B181" s="165" t="s">
        <v>529</v>
      </c>
      <c r="C181" s="164">
        <v>218.625</v>
      </c>
    </row>
    <row r="182" spans="1:3" ht="22.5" customHeight="1">
      <c r="A182" s="165" t="s">
        <v>530</v>
      </c>
      <c r="B182" s="165" t="s">
        <v>289</v>
      </c>
      <c r="C182" s="164">
        <v>218.625</v>
      </c>
    </row>
    <row r="183" spans="1:3" ht="22.5" customHeight="1">
      <c r="A183" s="165" t="s">
        <v>531</v>
      </c>
      <c r="B183" s="165" t="s">
        <v>532</v>
      </c>
      <c r="C183" s="164">
        <v>2173.1649000000002</v>
      </c>
    </row>
    <row r="184" spans="1:3" ht="22.5" customHeight="1">
      <c r="A184" s="165" t="s">
        <v>533</v>
      </c>
      <c r="B184" s="165" t="s">
        <v>534</v>
      </c>
      <c r="C184" s="164">
        <v>333.25</v>
      </c>
    </row>
    <row r="185" spans="1:3" ht="22.5" customHeight="1">
      <c r="A185" s="165" t="s">
        <v>535</v>
      </c>
      <c r="B185" s="165" t="s">
        <v>289</v>
      </c>
      <c r="C185" s="164">
        <v>114.11490000000001</v>
      </c>
    </row>
    <row r="186" spans="1:3" ht="22.5" customHeight="1">
      <c r="A186" s="165" t="s">
        <v>536</v>
      </c>
      <c r="B186" s="165" t="s">
        <v>537</v>
      </c>
      <c r="C186" s="164">
        <v>1725.8</v>
      </c>
    </row>
    <row r="187" spans="1:3" ht="22.5" customHeight="1">
      <c r="A187" s="165" t="s">
        <v>538</v>
      </c>
      <c r="B187" s="165" t="s">
        <v>539</v>
      </c>
      <c r="C187" s="164">
        <v>3994.7449999999999</v>
      </c>
    </row>
    <row r="188" spans="1:3" ht="22.5" customHeight="1">
      <c r="A188" s="165" t="s">
        <v>540</v>
      </c>
      <c r="B188" s="165" t="s">
        <v>289</v>
      </c>
      <c r="C188" s="164">
        <v>3994.7449999999999</v>
      </c>
    </row>
    <row r="189" spans="1:3" ht="22.5" customHeight="1">
      <c r="A189" s="165" t="s">
        <v>541</v>
      </c>
      <c r="B189" s="165" t="s">
        <v>542</v>
      </c>
      <c r="C189" s="164">
        <v>1326.08</v>
      </c>
    </row>
    <row r="190" spans="1:3" ht="22.5" customHeight="1">
      <c r="A190" s="165" t="s">
        <v>543</v>
      </c>
      <c r="B190" s="165" t="s">
        <v>544</v>
      </c>
      <c r="C190" s="164">
        <v>721.01</v>
      </c>
    </row>
    <row r="191" spans="1:3" ht="22.5" customHeight="1">
      <c r="A191" s="165" t="s">
        <v>545</v>
      </c>
      <c r="B191" s="165" t="s">
        <v>546</v>
      </c>
      <c r="C191" s="164">
        <v>399.07</v>
      </c>
    </row>
    <row r="192" spans="1:3" ht="22.5" customHeight="1">
      <c r="A192" s="165" t="s">
        <v>547</v>
      </c>
      <c r="B192" s="165" t="s">
        <v>548</v>
      </c>
      <c r="C192" s="164">
        <v>206</v>
      </c>
    </row>
    <row r="193" spans="1:3" ht="22.5" customHeight="1">
      <c r="A193" s="165" t="s">
        <v>549</v>
      </c>
      <c r="B193" s="165" t="s">
        <v>550</v>
      </c>
      <c r="C193" s="164">
        <v>7200</v>
      </c>
    </row>
    <row r="194" spans="1:3" ht="22.5" customHeight="1">
      <c r="A194" s="165" t="s">
        <v>551</v>
      </c>
      <c r="B194" s="165" t="s">
        <v>552</v>
      </c>
      <c r="C194" s="164">
        <v>4700</v>
      </c>
    </row>
    <row r="195" spans="1:3" ht="22.5" customHeight="1">
      <c r="A195" s="165" t="s">
        <v>553</v>
      </c>
      <c r="B195" s="165" t="s">
        <v>554</v>
      </c>
      <c r="C195" s="164">
        <v>2500</v>
      </c>
    </row>
    <row r="196" spans="1:3" ht="22.5" customHeight="1">
      <c r="A196" s="165" t="s">
        <v>555</v>
      </c>
      <c r="B196" s="165" t="s">
        <v>556</v>
      </c>
      <c r="C196" s="164">
        <v>1323</v>
      </c>
    </row>
    <row r="197" spans="1:3" ht="22.5" customHeight="1">
      <c r="A197" s="165" t="s">
        <v>557</v>
      </c>
      <c r="B197" s="165" t="s">
        <v>558</v>
      </c>
      <c r="C197" s="164">
        <v>1300</v>
      </c>
    </row>
    <row r="198" spans="1:3" ht="22.5" customHeight="1">
      <c r="A198" s="165" t="s">
        <v>559</v>
      </c>
      <c r="B198" s="165" t="s">
        <v>560</v>
      </c>
      <c r="C198" s="164">
        <v>23</v>
      </c>
    </row>
    <row r="199" spans="1:3" ht="22.5" customHeight="1">
      <c r="A199" s="165" t="s">
        <v>561</v>
      </c>
      <c r="B199" s="165" t="s">
        <v>562</v>
      </c>
      <c r="C199" s="164">
        <v>2836</v>
      </c>
    </row>
    <row r="200" spans="1:3" ht="22.5" customHeight="1">
      <c r="A200" s="165" t="s">
        <v>563</v>
      </c>
      <c r="B200" s="165" t="s">
        <v>564</v>
      </c>
      <c r="C200" s="164">
        <v>2836</v>
      </c>
    </row>
    <row r="201" spans="1:3" ht="22.5" customHeight="1">
      <c r="A201" s="165">
        <v>20824</v>
      </c>
      <c r="B201" s="165" t="s">
        <v>565</v>
      </c>
      <c r="C201" s="164">
        <v>0</v>
      </c>
    </row>
    <row r="202" spans="1:3" ht="22.5" customHeight="1">
      <c r="A202" s="165">
        <v>2082402</v>
      </c>
      <c r="B202" s="165" t="s">
        <v>566</v>
      </c>
      <c r="C202" s="164">
        <v>10</v>
      </c>
    </row>
    <row r="203" spans="1:3" ht="22.5" customHeight="1">
      <c r="A203" s="165" t="s">
        <v>567</v>
      </c>
      <c r="B203" s="165" t="s">
        <v>568</v>
      </c>
      <c r="C203" s="164">
        <v>24.4</v>
      </c>
    </row>
    <row r="204" spans="1:3" ht="22.5" customHeight="1">
      <c r="A204" s="165" t="s">
        <v>569</v>
      </c>
      <c r="B204" s="165" t="s">
        <v>570</v>
      </c>
      <c r="C204" s="164">
        <v>24.4</v>
      </c>
    </row>
    <row r="205" spans="1:3" ht="22.5" customHeight="1">
      <c r="A205" s="165">
        <v>20826</v>
      </c>
      <c r="B205" s="165" t="s">
        <v>571</v>
      </c>
      <c r="C205" s="164">
        <v>0</v>
      </c>
    </row>
    <row r="206" spans="1:3" ht="22.5" customHeight="1">
      <c r="A206" s="165">
        <v>2082601</v>
      </c>
      <c r="B206" s="165" t="s">
        <v>572</v>
      </c>
      <c r="C206" s="164">
        <v>300</v>
      </c>
    </row>
    <row r="207" spans="1:3" ht="22.5" customHeight="1">
      <c r="A207" s="165">
        <v>2082602</v>
      </c>
      <c r="B207" s="165" t="s">
        <v>573</v>
      </c>
      <c r="C207" s="164">
        <v>15969.74</v>
      </c>
    </row>
    <row r="208" spans="1:3" ht="22.5" customHeight="1">
      <c r="A208" s="165" t="s">
        <v>574</v>
      </c>
      <c r="B208" s="165" t="s">
        <v>575</v>
      </c>
      <c r="C208" s="164">
        <v>4980.7</v>
      </c>
    </row>
    <row r="209" spans="1:3" ht="22.5" customHeight="1">
      <c r="A209" s="165">
        <v>2080801</v>
      </c>
      <c r="B209" s="165" t="s">
        <v>576</v>
      </c>
      <c r="C209" s="164">
        <v>800</v>
      </c>
    </row>
    <row r="210" spans="1:3" ht="22.5" customHeight="1">
      <c r="A210" s="165" t="s">
        <v>577</v>
      </c>
      <c r="B210" s="165" t="s">
        <v>578</v>
      </c>
      <c r="C210" s="164">
        <v>4980.7</v>
      </c>
    </row>
    <row r="211" spans="1:3" ht="22.5" customHeight="1">
      <c r="A211" s="165">
        <v>2080805</v>
      </c>
      <c r="B211" s="165" t="s">
        <v>579</v>
      </c>
      <c r="C211" s="164">
        <v>622.29999999999995</v>
      </c>
    </row>
    <row r="212" spans="1:3" ht="22.5" customHeight="1">
      <c r="A212" s="165">
        <v>2080899</v>
      </c>
      <c r="B212" s="165" t="s">
        <v>580</v>
      </c>
      <c r="C212" s="164">
        <v>165.91</v>
      </c>
    </row>
    <row r="213" spans="1:3" ht="22.5" customHeight="1">
      <c r="A213" s="165" t="s">
        <v>581</v>
      </c>
      <c r="B213" s="165" t="s">
        <v>582</v>
      </c>
      <c r="C213" s="164">
        <v>542.67999999999995</v>
      </c>
    </row>
    <row r="214" spans="1:3" ht="22.5" customHeight="1">
      <c r="A214" s="165" t="s">
        <v>583</v>
      </c>
      <c r="B214" s="165" t="s">
        <v>584</v>
      </c>
      <c r="C214" s="164">
        <v>368</v>
      </c>
    </row>
    <row r="215" spans="1:3" ht="22.5" customHeight="1">
      <c r="A215" s="165" t="s">
        <v>585</v>
      </c>
      <c r="B215" s="165" t="s">
        <v>586</v>
      </c>
      <c r="C215" s="164">
        <v>12</v>
      </c>
    </row>
    <row r="216" spans="1:3" ht="22.5" customHeight="1">
      <c r="A216" s="165">
        <v>2080904</v>
      </c>
      <c r="B216" s="165" t="s">
        <v>587</v>
      </c>
      <c r="C216" s="164">
        <v>34.299999999999997</v>
      </c>
    </row>
    <row r="217" spans="1:3" ht="22.5" customHeight="1">
      <c r="A217" s="165">
        <v>2080905</v>
      </c>
      <c r="B217" s="165" t="s">
        <v>588</v>
      </c>
      <c r="C217" s="164">
        <v>120.8</v>
      </c>
    </row>
    <row r="218" spans="1:3" ht="22.5" customHeight="1">
      <c r="A218" s="165" t="s">
        <v>589</v>
      </c>
      <c r="B218" s="165" t="s">
        <v>590</v>
      </c>
      <c r="C218" s="164">
        <v>185.68</v>
      </c>
    </row>
    <row r="219" spans="1:3" ht="22.5" customHeight="1">
      <c r="A219" s="165">
        <v>20899</v>
      </c>
      <c r="B219" s="165" t="s">
        <v>591</v>
      </c>
      <c r="C219" s="164">
        <v>0</v>
      </c>
    </row>
    <row r="220" spans="1:3" ht="22.5" customHeight="1">
      <c r="A220" s="165">
        <v>2089999</v>
      </c>
      <c r="B220" s="165" t="s">
        <v>591</v>
      </c>
      <c r="C220" s="164">
        <v>1143.23</v>
      </c>
    </row>
    <row r="221" spans="1:3" ht="22.5" customHeight="1">
      <c r="A221" s="165" t="s">
        <v>592</v>
      </c>
      <c r="B221" s="165" t="s">
        <v>593</v>
      </c>
      <c r="C221" s="164">
        <v>26629.6921</v>
      </c>
    </row>
    <row r="222" spans="1:3" ht="22.5" customHeight="1">
      <c r="A222" s="165" t="s">
        <v>594</v>
      </c>
      <c r="B222" s="165" t="s">
        <v>595</v>
      </c>
      <c r="C222" s="164">
        <v>6764.8380139999999</v>
      </c>
    </row>
    <row r="223" spans="1:3" ht="22.5" customHeight="1">
      <c r="A223" s="165" t="s">
        <v>596</v>
      </c>
      <c r="B223" s="165" t="s">
        <v>597</v>
      </c>
      <c r="C223" s="164">
        <v>3119.8334479999999</v>
      </c>
    </row>
    <row r="224" spans="1:3" ht="22.5" customHeight="1">
      <c r="A224" s="165" t="s">
        <v>598</v>
      </c>
      <c r="B224" s="165" t="s">
        <v>599</v>
      </c>
      <c r="C224" s="164">
        <v>4395.0045659999996</v>
      </c>
    </row>
    <row r="225" spans="1:3" ht="22.5" customHeight="1">
      <c r="A225" s="165">
        <v>2101199</v>
      </c>
      <c r="B225" s="165" t="s">
        <v>600</v>
      </c>
      <c r="C225" s="164">
        <v>50</v>
      </c>
    </row>
    <row r="226" spans="1:3" ht="22.5" customHeight="1">
      <c r="A226" s="165" t="s">
        <v>601</v>
      </c>
      <c r="B226" s="165" t="s">
        <v>602</v>
      </c>
      <c r="C226" s="164">
        <v>4543.8216860000002</v>
      </c>
    </row>
    <row r="227" spans="1:3" ht="22.5" customHeight="1">
      <c r="A227" s="165" t="s">
        <v>603</v>
      </c>
      <c r="B227" s="165" t="s">
        <v>399</v>
      </c>
      <c r="C227" s="164">
        <v>3.297186</v>
      </c>
    </row>
    <row r="228" spans="1:3" ht="22.5" customHeight="1">
      <c r="A228" s="165" t="s">
        <v>604</v>
      </c>
      <c r="B228" s="165" t="s">
        <v>289</v>
      </c>
      <c r="C228" s="164">
        <v>3593.9245000000001</v>
      </c>
    </row>
    <row r="229" spans="1:3" ht="22.5" customHeight="1">
      <c r="A229" s="165" t="s">
        <v>605</v>
      </c>
      <c r="B229" s="165" t="s">
        <v>606</v>
      </c>
      <c r="C229" s="164">
        <v>946.6</v>
      </c>
    </row>
    <row r="230" spans="1:3" ht="22.5" customHeight="1">
      <c r="A230" s="165">
        <v>21002</v>
      </c>
      <c r="B230" s="165" t="s">
        <v>607</v>
      </c>
      <c r="C230" s="164">
        <v>0</v>
      </c>
    </row>
    <row r="231" spans="1:3" ht="22.5" customHeight="1">
      <c r="A231" s="165">
        <v>2100201</v>
      </c>
      <c r="B231" s="165" t="s">
        <v>608</v>
      </c>
      <c r="C231" s="164">
        <v>103</v>
      </c>
    </row>
    <row r="232" spans="1:3" ht="22.5" customHeight="1">
      <c r="A232" s="165">
        <v>2100299</v>
      </c>
      <c r="B232" s="165" t="s">
        <v>609</v>
      </c>
      <c r="C232" s="164">
        <v>535</v>
      </c>
    </row>
    <row r="233" spans="1:3" ht="22.5" customHeight="1">
      <c r="A233" s="165" t="s">
        <v>610</v>
      </c>
      <c r="B233" s="165" t="s">
        <v>611</v>
      </c>
      <c r="C233" s="164">
        <v>904.80589999999995</v>
      </c>
    </row>
    <row r="234" spans="1:3" ht="22.5" customHeight="1">
      <c r="A234" s="165" t="s">
        <v>612</v>
      </c>
      <c r="B234" s="165" t="s">
        <v>289</v>
      </c>
      <c r="C234" s="164">
        <v>843.80589999999995</v>
      </c>
    </row>
    <row r="235" spans="1:3" ht="22.5" customHeight="1">
      <c r="A235" s="165" t="s">
        <v>613</v>
      </c>
      <c r="B235" s="165" t="s">
        <v>614</v>
      </c>
      <c r="C235" s="164">
        <v>61</v>
      </c>
    </row>
    <row r="236" spans="1:3" ht="22.5" customHeight="1">
      <c r="A236" s="165" t="s">
        <v>615</v>
      </c>
      <c r="B236" s="165" t="s">
        <v>616</v>
      </c>
      <c r="C236" s="164">
        <v>9048.7365000000009</v>
      </c>
    </row>
    <row r="237" spans="1:3" ht="22.5" customHeight="1">
      <c r="A237" s="165" t="s">
        <v>617</v>
      </c>
      <c r="B237" s="165" t="s">
        <v>618</v>
      </c>
      <c r="C237" s="164">
        <v>609.20410000000004</v>
      </c>
    </row>
    <row r="238" spans="1:3" ht="22.5" customHeight="1">
      <c r="A238" s="165" t="s">
        <v>619</v>
      </c>
      <c r="B238" s="165" t="s">
        <v>620</v>
      </c>
      <c r="C238" s="164">
        <v>835.40800000000002</v>
      </c>
    </row>
    <row r="239" spans="1:3" ht="22.5" customHeight="1">
      <c r="A239" s="165" t="s">
        <v>621</v>
      </c>
      <c r="B239" s="165" t="s">
        <v>622</v>
      </c>
      <c r="C239" s="164">
        <v>1104.5444</v>
      </c>
    </row>
    <row r="240" spans="1:3" ht="22.5" customHeight="1">
      <c r="A240" s="165" t="s">
        <v>623</v>
      </c>
      <c r="B240" s="165" t="s">
        <v>624</v>
      </c>
      <c r="C240" s="164">
        <v>6252.37</v>
      </c>
    </row>
    <row r="241" spans="1:3" ht="22.5" customHeight="1">
      <c r="A241" s="165" t="s">
        <v>625</v>
      </c>
      <c r="B241" s="165" t="s">
        <v>626</v>
      </c>
      <c r="C241" s="164">
        <v>383.61</v>
      </c>
    </row>
    <row r="242" spans="1:3" ht="22.5" customHeight="1">
      <c r="A242" s="165">
        <v>2100499</v>
      </c>
      <c r="B242" s="165" t="s">
        <v>627</v>
      </c>
      <c r="C242" s="164">
        <v>523.58000000000004</v>
      </c>
    </row>
    <row r="243" spans="1:3" ht="22.5" customHeight="1">
      <c r="A243" s="165" t="s">
        <v>628</v>
      </c>
      <c r="B243" s="165" t="s">
        <v>629</v>
      </c>
      <c r="C243" s="164">
        <v>1603.1</v>
      </c>
    </row>
    <row r="244" spans="1:3" ht="22.5" customHeight="1">
      <c r="A244" s="165">
        <v>2100302</v>
      </c>
      <c r="B244" s="165" t="s">
        <v>630</v>
      </c>
      <c r="C244" s="164">
        <v>1468</v>
      </c>
    </row>
    <row r="245" spans="1:3" ht="22.5" customHeight="1">
      <c r="A245" s="165" t="s">
        <v>631</v>
      </c>
      <c r="B245" s="165" t="s">
        <v>632</v>
      </c>
      <c r="C245" s="164">
        <v>1803.1</v>
      </c>
    </row>
    <row r="246" spans="1:3" ht="22.5" customHeight="1">
      <c r="A246" s="165" t="s">
        <v>633</v>
      </c>
      <c r="B246" s="165" t="s">
        <v>634</v>
      </c>
      <c r="C246" s="164">
        <v>73</v>
      </c>
    </row>
    <row r="247" spans="1:3" ht="22.5" customHeight="1">
      <c r="A247" s="165" t="s">
        <v>635</v>
      </c>
      <c r="B247" s="165" t="s">
        <v>636</v>
      </c>
      <c r="C247" s="164">
        <v>73</v>
      </c>
    </row>
    <row r="248" spans="1:3" ht="22.5" customHeight="1">
      <c r="A248" s="165" t="s">
        <v>637</v>
      </c>
      <c r="B248" s="165" t="s">
        <v>638</v>
      </c>
      <c r="C248" s="164">
        <v>841.23</v>
      </c>
    </row>
    <row r="249" spans="1:3" ht="22.5" customHeight="1">
      <c r="A249" s="165" t="s">
        <v>639</v>
      </c>
      <c r="B249" s="165" t="s">
        <v>640</v>
      </c>
      <c r="C249" s="164">
        <v>869.22</v>
      </c>
    </row>
    <row r="250" spans="1:3" ht="22.5" customHeight="1">
      <c r="A250" s="165">
        <v>21012</v>
      </c>
      <c r="B250" s="165" t="s">
        <v>641</v>
      </c>
      <c r="C250" s="164">
        <v>0</v>
      </c>
    </row>
    <row r="251" spans="1:3" ht="22.5" customHeight="1">
      <c r="A251" s="165">
        <v>2101201</v>
      </c>
      <c r="B251" s="165" t="s">
        <v>642</v>
      </c>
      <c r="C251" s="164">
        <v>24.25</v>
      </c>
    </row>
    <row r="252" spans="1:3" ht="22.5" customHeight="1">
      <c r="A252" s="165">
        <v>2101202</v>
      </c>
      <c r="B252" s="165" t="s">
        <v>643</v>
      </c>
      <c r="C252" s="164">
        <v>38093.1</v>
      </c>
    </row>
    <row r="253" spans="1:3" ht="22.5" customHeight="1">
      <c r="A253" s="165">
        <v>2101299</v>
      </c>
      <c r="B253" s="165" t="s">
        <v>644</v>
      </c>
      <c r="C253" s="164">
        <v>295</v>
      </c>
    </row>
    <row r="254" spans="1:3" ht="22.5" customHeight="1">
      <c r="A254" s="165" t="s">
        <v>645</v>
      </c>
      <c r="B254" s="165" t="s">
        <v>646</v>
      </c>
      <c r="C254" s="164">
        <v>2630.86</v>
      </c>
    </row>
    <row r="255" spans="1:3" ht="22.5" customHeight="1">
      <c r="A255" s="165" t="s">
        <v>647</v>
      </c>
      <c r="B255" s="165" t="s">
        <v>648</v>
      </c>
      <c r="C255" s="164">
        <v>77.31</v>
      </c>
    </row>
    <row r="256" spans="1:3" ht="22.5" customHeight="1">
      <c r="A256" s="165" t="s">
        <v>649</v>
      </c>
      <c r="B256" s="165" t="s">
        <v>650</v>
      </c>
      <c r="C256" s="164">
        <v>2755.91</v>
      </c>
    </row>
    <row r="257" spans="1:3" ht="22.5" customHeight="1">
      <c r="A257" s="165" t="s">
        <v>651</v>
      </c>
      <c r="B257" s="165" t="s">
        <v>652</v>
      </c>
      <c r="C257" s="164">
        <v>220.3</v>
      </c>
    </row>
    <row r="258" spans="1:3" ht="22.5" customHeight="1">
      <c r="A258" s="165" t="s">
        <v>653</v>
      </c>
      <c r="B258" s="165" t="s">
        <v>654</v>
      </c>
      <c r="C258" s="164">
        <v>220.3</v>
      </c>
    </row>
    <row r="259" spans="1:3" ht="22.5" customHeight="1">
      <c r="A259" s="165">
        <v>21099</v>
      </c>
      <c r="B259" s="165" t="s">
        <v>655</v>
      </c>
      <c r="C259" s="164">
        <v>0</v>
      </c>
    </row>
    <row r="260" spans="1:3" ht="22.5" customHeight="1">
      <c r="A260" s="165">
        <v>2109999</v>
      </c>
      <c r="B260" s="165" t="s">
        <v>655</v>
      </c>
      <c r="C260" s="164">
        <v>24</v>
      </c>
    </row>
    <row r="261" spans="1:3" ht="22.5" customHeight="1">
      <c r="A261" s="165" t="s">
        <v>656</v>
      </c>
      <c r="B261" s="165" t="s">
        <v>657</v>
      </c>
      <c r="C261" s="164">
        <v>2379.2004999999999</v>
      </c>
    </row>
    <row r="262" spans="1:3" ht="22.5" customHeight="1">
      <c r="A262" s="165" t="s">
        <v>658</v>
      </c>
      <c r="B262" s="165" t="s">
        <v>659</v>
      </c>
      <c r="C262" s="164">
        <v>720.20050000000003</v>
      </c>
    </row>
    <row r="263" spans="1:3" ht="22.5" customHeight="1">
      <c r="A263" s="165" t="s">
        <v>660</v>
      </c>
      <c r="B263" s="165" t="s">
        <v>289</v>
      </c>
      <c r="C263" s="164">
        <v>720.20050000000003</v>
      </c>
    </row>
    <row r="264" spans="1:3" ht="22.5" customHeight="1">
      <c r="A264" s="165" t="s">
        <v>661</v>
      </c>
      <c r="B264" s="165" t="s">
        <v>662</v>
      </c>
      <c r="C264" s="164">
        <v>200</v>
      </c>
    </row>
    <row r="265" spans="1:3" ht="22.5" customHeight="1">
      <c r="A265" s="165" t="s">
        <v>663</v>
      </c>
      <c r="B265" s="165" t="s">
        <v>664</v>
      </c>
      <c r="C265" s="164">
        <v>200</v>
      </c>
    </row>
    <row r="266" spans="1:3" ht="22.5" customHeight="1">
      <c r="A266" s="165" t="s">
        <v>665</v>
      </c>
      <c r="B266" s="165" t="s">
        <v>666</v>
      </c>
      <c r="C266" s="164">
        <v>1459</v>
      </c>
    </row>
    <row r="267" spans="1:3" ht="22.5" customHeight="1">
      <c r="A267" s="165">
        <v>2110301</v>
      </c>
      <c r="B267" s="165" t="s">
        <v>667</v>
      </c>
      <c r="C267" s="164">
        <v>370</v>
      </c>
    </row>
    <row r="268" spans="1:3" ht="22.5" customHeight="1">
      <c r="A268" s="165">
        <v>2110302</v>
      </c>
      <c r="B268" s="165" t="s">
        <v>668</v>
      </c>
      <c r="C268" s="164">
        <v>4199</v>
      </c>
    </row>
    <row r="269" spans="1:3" ht="22.5" customHeight="1">
      <c r="A269" s="165" t="s">
        <v>669</v>
      </c>
      <c r="B269" s="165" t="s">
        <v>670</v>
      </c>
      <c r="C269" s="164">
        <v>2413</v>
      </c>
    </row>
    <row r="270" spans="1:3" ht="22.5" customHeight="1">
      <c r="A270" s="165">
        <v>2110399</v>
      </c>
      <c r="B270" s="165" t="s">
        <v>671</v>
      </c>
      <c r="C270" s="164">
        <v>1950</v>
      </c>
    </row>
    <row r="271" spans="1:3" ht="22.5" customHeight="1">
      <c r="A271" s="165">
        <v>21104</v>
      </c>
      <c r="B271" s="165" t="s">
        <v>672</v>
      </c>
      <c r="C271" s="164">
        <v>0</v>
      </c>
    </row>
    <row r="272" spans="1:3" ht="22.5" customHeight="1">
      <c r="A272" s="165">
        <v>2110402</v>
      </c>
      <c r="B272" s="165" t="s">
        <v>673</v>
      </c>
      <c r="C272" s="164">
        <v>273</v>
      </c>
    </row>
    <row r="273" spans="1:3" ht="22.5" customHeight="1">
      <c r="A273" s="165">
        <v>2110499</v>
      </c>
      <c r="B273" s="165" t="s">
        <v>674</v>
      </c>
      <c r="C273" s="164">
        <v>1161</v>
      </c>
    </row>
    <row r="274" spans="1:3" ht="22.5" customHeight="1">
      <c r="A274" s="165">
        <v>21105</v>
      </c>
      <c r="B274" s="165" t="s">
        <v>675</v>
      </c>
      <c r="C274" s="164">
        <v>0</v>
      </c>
    </row>
    <row r="275" spans="1:3" ht="22.5" customHeight="1">
      <c r="A275" s="165">
        <v>2110507</v>
      </c>
      <c r="B275" s="165" t="s">
        <v>676</v>
      </c>
      <c r="C275" s="164">
        <v>95</v>
      </c>
    </row>
    <row r="276" spans="1:3" ht="22.5" customHeight="1">
      <c r="A276" s="165">
        <v>21110</v>
      </c>
      <c r="B276" s="165" t="s">
        <v>677</v>
      </c>
      <c r="C276" s="164">
        <v>0</v>
      </c>
    </row>
    <row r="277" spans="1:3" ht="22.5" customHeight="1">
      <c r="A277" s="165">
        <v>2111001</v>
      </c>
      <c r="B277" s="165" t="s">
        <v>677</v>
      </c>
      <c r="C277" s="164">
        <v>276</v>
      </c>
    </row>
    <row r="278" spans="1:3" ht="22.5" customHeight="1">
      <c r="A278" s="165" t="s">
        <v>678</v>
      </c>
      <c r="B278" s="165" t="s">
        <v>679</v>
      </c>
      <c r="C278" s="164">
        <v>7571.9342699999997</v>
      </c>
    </row>
    <row r="279" spans="1:3" ht="22.5" customHeight="1">
      <c r="A279" s="165" t="s">
        <v>680</v>
      </c>
      <c r="B279" s="165" t="s">
        <v>681</v>
      </c>
      <c r="C279" s="164">
        <v>3828.3266699999999</v>
      </c>
    </row>
    <row r="280" spans="1:3" ht="22.5" customHeight="1">
      <c r="A280" s="165" t="s">
        <v>682</v>
      </c>
      <c r="B280" s="165" t="s">
        <v>683</v>
      </c>
      <c r="C280" s="164">
        <v>1330.23972</v>
      </c>
    </row>
    <row r="281" spans="1:3" ht="22.5" customHeight="1">
      <c r="A281" s="165" t="s">
        <v>684</v>
      </c>
      <c r="B281" s="165" t="s">
        <v>289</v>
      </c>
      <c r="C281" s="164">
        <v>763.55920000000003</v>
      </c>
    </row>
    <row r="282" spans="1:3" ht="22.5" customHeight="1">
      <c r="A282" s="165" t="s">
        <v>685</v>
      </c>
      <c r="B282" s="165" t="s">
        <v>686</v>
      </c>
      <c r="C282" s="164">
        <v>84.199600000000004</v>
      </c>
    </row>
    <row r="283" spans="1:3" ht="22.5" customHeight="1">
      <c r="A283" s="165" t="s">
        <v>687</v>
      </c>
      <c r="B283" s="165" t="s">
        <v>688</v>
      </c>
      <c r="C283" s="164">
        <v>1540.3281500000001</v>
      </c>
    </row>
    <row r="284" spans="1:3" ht="22.5" customHeight="1">
      <c r="A284" s="165" t="s">
        <v>689</v>
      </c>
      <c r="B284" s="165" t="s">
        <v>690</v>
      </c>
      <c r="C284" s="164">
        <v>200</v>
      </c>
    </row>
    <row r="285" spans="1:3" ht="22.5" customHeight="1">
      <c r="A285" s="165" t="s">
        <v>691</v>
      </c>
      <c r="B285" s="165" t="s">
        <v>692</v>
      </c>
      <c r="C285" s="164">
        <v>366.83240000000001</v>
      </c>
    </row>
    <row r="286" spans="1:3" ht="22.5" customHeight="1">
      <c r="A286" s="165" t="s">
        <v>693</v>
      </c>
      <c r="B286" s="165" t="s">
        <v>694</v>
      </c>
      <c r="C286" s="164">
        <v>366.83240000000001</v>
      </c>
    </row>
    <row r="287" spans="1:3" ht="22.5" customHeight="1">
      <c r="A287" s="165" t="s">
        <v>695</v>
      </c>
      <c r="B287" s="165" t="s">
        <v>696</v>
      </c>
      <c r="C287" s="164">
        <v>167.54759999999999</v>
      </c>
    </row>
    <row r="288" spans="1:3" ht="22.5" customHeight="1">
      <c r="A288" s="165" t="s">
        <v>697</v>
      </c>
      <c r="B288" s="165" t="s">
        <v>698</v>
      </c>
      <c r="C288" s="164">
        <v>576.52760000000001</v>
      </c>
    </row>
    <row r="289" spans="1:3" ht="22.5" customHeight="1">
      <c r="A289" s="165" t="s">
        <v>699</v>
      </c>
      <c r="B289" s="165" t="s">
        <v>700</v>
      </c>
      <c r="C289" s="164">
        <v>1759.2275999999999</v>
      </c>
    </row>
    <row r="290" spans="1:3" ht="22.5" customHeight="1">
      <c r="A290" s="165" t="s">
        <v>701</v>
      </c>
      <c r="B290" s="165" t="s">
        <v>702</v>
      </c>
      <c r="C290" s="164">
        <v>6179.2276000000002</v>
      </c>
    </row>
    <row r="291" spans="1:3" ht="22.5" customHeight="1">
      <c r="A291" s="165" t="s">
        <v>703</v>
      </c>
      <c r="B291" s="165" t="s">
        <v>704</v>
      </c>
      <c r="C291" s="164">
        <v>1450</v>
      </c>
    </row>
    <row r="292" spans="1:3" ht="22.5" customHeight="1">
      <c r="A292" s="165">
        <v>2120303</v>
      </c>
      <c r="B292" s="165" t="s">
        <v>705</v>
      </c>
      <c r="C292" s="164">
        <v>48</v>
      </c>
    </row>
    <row r="293" spans="1:3" ht="22.5" customHeight="1">
      <c r="A293" s="165" t="s">
        <v>706</v>
      </c>
      <c r="B293" s="165" t="s">
        <v>707</v>
      </c>
      <c r="C293" s="164">
        <v>1450</v>
      </c>
    </row>
    <row r="294" spans="1:3" ht="22.5" customHeight="1">
      <c r="A294" s="165" t="s">
        <v>708</v>
      </c>
      <c r="B294" s="165" t="s">
        <v>709</v>
      </c>
      <c r="C294" s="164">
        <v>30233.317660000001</v>
      </c>
    </row>
    <row r="295" spans="1:3" ht="22.5" customHeight="1">
      <c r="A295" s="165" t="s">
        <v>710</v>
      </c>
      <c r="B295" s="165" t="s">
        <v>711</v>
      </c>
      <c r="C295" s="164">
        <v>12280.93346</v>
      </c>
    </row>
    <row r="296" spans="1:3" ht="22.5" customHeight="1">
      <c r="A296" s="165" t="s">
        <v>712</v>
      </c>
      <c r="B296" s="165" t="s">
        <v>289</v>
      </c>
      <c r="C296" s="164">
        <v>11264.6837</v>
      </c>
    </row>
    <row r="297" spans="1:3" ht="22.5" customHeight="1">
      <c r="A297" s="165" t="s">
        <v>713</v>
      </c>
      <c r="B297" s="165" t="s">
        <v>293</v>
      </c>
      <c r="C297" s="164">
        <v>829.24976000000004</v>
      </c>
    </row>
    <row r="298" spans="1:3" ht="22.5" customHeight="1">
      <c r="A298" s="165">
        <v>2130106</v>
      </c>
      <c r="B298" s="165" t="s">
        <v>714</v>
      </c>
      <c r="C298" s="164">
        <v>25</v>
      </c>
    </row>
    <row r="299" spans="1:3" ht="22.5" customHeight="1">
      <c r="A299" s="165">
        <v>2130108</v>
      </c>
      <c r="B299" s="165" t="s">
        <v>715</v>
      </c>
      <c r="C299" s="164">
        <v>285.74799999999999</v>
      </c>
    </row>
    <row r="300" spans="1:3" ht="22.5" customHeight="1">
      <c r="A300" s="165">
        <v>2130109</v>
      </c>
      <c r="B300" s="165" t="s">
        <v>716</v>
      </c>
      <c r="C300" s="164">
        <v>5</v>
      </c>
    </row>
    <row r="301" spans="1:3" ht="22.5" customHeight="1">
      <c r="A301" s="165" t="s">
        <v>717</v>
      </c>
      <c r="B301" s="165" t="s">
        <v>718</v>
      </c>
      <c r="C301" s="164">
        <v>187</v>
      </c>
    </row>
    <row r="302" spans="1:3" ht="22.5" customHeight="1">
      <c r="A302" s="165">
        <v>2130119</v>
      </c>
      <c r="B302" s="165" t="s">
        <v>719</v>
      </c>
      <c r="C302" s="164">
        <v>110</v>
      </c>
    </row>
    <row r="303" spans="1:3" ht="22.5" customHeight="1">
      <c r="A303" s="165">
        <v>2130122</v>
      </c>
      <c r="B303" s="165" t="s">
        <v>720</v>
      </c>
      <c r="C303" s="164">
        <v>6654.6</v>
      </c>
    </row>
    <row r="304" spans="1:3" ht="22.5" customHeight="1">
      <c r="A304" s="165">
        <v>2130126</v>
      </c>
      <c r="B304" s="165" t="s">
        <v>721</v>
      </c>
      <c r="C304" s="164">
        <v>35</v>
      </c>
    </row>
    <row r="305" spans="1:3" ht="22.5" customHeight="1">
      <c r="A305" s="165">
        <v>2130135</v>
      </c>
      <c r="B305" s="165" t="s">
        <v>722</v>
      </c>
      <c r="C305" s="164">
        <v>22</v>
      </c>
    </row>
    <row r="306" spans="1:3" ht="22.5" customHeight="1">
      <c r="A306" s="165">
        <v>2130148</v>
      </c>
      <c r="B306" s="165" t="s">
        <v>723</v>
      </c>
      <c r="C306" s="164">
        <v>545</v>
      </c>
    </row>
    <row r="307" spans="1:3" ht="22.5" customHeight="1">
      <c r="A307" s="165">
        <v>2130152</v>
      </c>
      <c r="B307" s="165" t="s">
        <v>724</v>
      </c>
      <c r="C307" s="164">
        <v>15.95</v>
      </c>
    </row>
    <row r="308" spans="1:3" ht="22.5" customHeight="1">
      <c r="A308" s="165">
        <v>2130153</v>
      </c>
      <c r="B308" s="165" t="s">
        <v>725</v>
      </c>
      <c r="C308" s="164">
        <v>869</v>
      </c>
    </row>
    <row r="309" spans="1:3" ht="22.5" customHeight="1">
      <c r="A309" s="165">
        <v>2130199</v>
      </c>
      <c r="B309" s="165" t="s">
        <v>726</v>
      </c>
      <c r="C309" s="164">
        <v>2705</v>
      </c>
    </row>
    <row r="310" spans="1:3" ht="22.5" customHeight="1">
      <c r="A310" s="165" t="s">
        <v>727</v>
      </c>
      <c r="B310" s="165" t="s">
        <v>728</v>
      </c>
      <c r="C310" s="164">
        <v>6175.5360000000001</v>
      </c>
    </row>
    <row r="311" spans="1:3" ht="22.5" customHeight="1">
      <c r="A311" s="165" t="s">
        <v>729</v>
      </c>
      <c r="B311" s="165" t="s">
        <v>289</v>
      </c>
      <c r="C311" s="164">
        <v>1374.28</v>
      </c>
    </row>
    <row r="312" spans="1:3" ht="22.5" customHeight="1">
      <c r="A312" s="165">
        <v>2130305</v>
      </c>
      <c r="B312" s="165" t="s">
        <v>730</v>
      </c>
      <c r="C312" s="164">
        <v>3559</v>
      </c>
    </row>
    <row r="313" spans="1:3" ht="22.5" customHeight="1">
      <c r="A313" s="165">
        <v>2130306</v>
      </c>
      <c r="B313" s="165" t="s">
        <v>731</v>
      </c>
      <c r="C313" s="164">
        <v>30</v>
      </c>
    </row>
    <row r="314" spans="1:3" ht="22.5" customHeight="1">
      <c r="A314" s="165" t="s">
        <v>732</v>
      </c>
      <c r="B314" s="165" t="s">
        <v>733</v>
      </c>
      <c r="C314" s="164">
        <v>358.81720000000001</v>
      </c>
    </row>
    <row r="315" spans="1:3" ht="22.5" customHeight="1">
      <c r="A315" s="165" t="s">
        <v>734</v>
      </c>
      <c r="B315" s="165" t="s">
        <v>735</v>
      </c>
      <c r="C315" s="164">
        <v>1201.4387999999999</v>
      </c>
    </row>
    <row r="316" spans="1:3" ht="22.5" customHeight="1">
      <c r="A316" s="165" t="s">
        <v>736</v>
      </c>
      <c r="B316" s="165" t="s">
        <v>737</v>
      </c>
      <c r="C316" s="164">
        <v>21</v>
      </c>
    </row>
    <row r="317" spans="1:3" ht="22.5" customHeight="1">
      <c r="A317" s="165" t="s">
        <v>738</v>
      </c>
      <c r="B317" s="165" t="s">
        <v>739</v>
      </c>
      <c r="C317" s="164">
        <v>1478</v>
      </c>
    </row>
    <row r="318" spans="1:3" ht="22.5" customHeight="1">
      <c r="A318" s="165" t="s">
        <v>740</v>
      </c>
      <c r="B318" s="165" t="s">
        <v>741</v>
      </c>
      <c r="C318" s="164">
        <v>631</v>
      </c>
    </row>
    <row r="319" spans="1:3" ht="22.5" customHeight="1">
      <c r="A319" s="165" t="s">
        <v>742</v>
      </c>
      <c r="B319" s="165" t="s">
        <v>743</v>
      </c>
      <c r="C319" s="164">
        <v>472</v>
      </c>
    </row>
    <row r="320" spans="1:3" ht="22.5" customHeight="1">
      <c r="A320" s="165" t="s">
        <v>744</v>
      </c>
      <c r="B320" s="165" t="s">
        <v>745</v>
      </c>
      <c r="C320" s="164">
        <v>35</v>
      </c>
    </row>
    <row r="321" spans="1:3" ht="22.5" customHeight="1">
      <c r="A321" s="165" t="s">
        <v>746</v>
      </c>
      <c r="B321" s="165" t="s">
        <v>747</v>
      </c>
      <c r="C321" s="164">
        <v>1360</v>
      </c>
    </row>
    <row r="322" spans="1:3" ht="22.5" customHeight="1">
      <c r="A322" s="165" t="s">
        <v>748</v>
      </c>
      <c r="B322" s="165" t="s">
        <v>749</v>
      </c>
      <c r="C322" s="164">
        <v>6982.7893999999997</v>
      </c>
    </row>
    <row r="323" spans="1:3" ht="22.5" customHeight="1">
      <c r="A323" s="165" t="s">
        <v>750</v>
      </c>
      <c r="B323" s="165" t="s">
        <v>289</v>
      </c>
      <c r="C323" s="164">
        <v>990.09479999999996</v>
      </c>
    </row>
    <row r="324" spans="1:3" ht="22.5" customHeight="1">
      <c r="A324" s="165" t="s">
        <v>751</v>
      </c>
      <c r="B324" s="165" t="s">
        <v>752</v>
      </c>
      <c r="C324" s="164">
        <v>2651.8625999999999</v>
      </c>
    </row>
    <row r="325" spans="1:3" ht="22.5" customHeight="1">
      <c r="A325" s="165" t="s">
        <v>753</v>
      </c>
      <c r="B325" s="165" t="s">
        <v>754</v>
      </c>
      <c r="C325" s="164">
        <v>1207.6400000000001</v>
      </c>
    </row>
    <row r="326" spans="1:3" ht="22.5" customHeight="1">
      <c r="A326" s="165" t="s">
        <v>755</v>
      </c>
      <c r="B326" s="165" t="s">
        <v>756</v>
      </c>
      <c r="C326" s="164">
        <v>2446.84</v>
      </c>
    </row>
    <row r="327" spans="1:3" ht="22.5" customHeight="1">
      <c r="A327" s="165">
        <v>2130211</v>
      </c>
      <c r="B327" s="165" t="s">
        <v>757</v>
      </c>
      <c r="C327" s="164">
        <v>20</v>
      </c>
    </row>
    <row r="328" spans="1:3" ht="22.5" customHeight="1">
      <c r="A328" s="165">
        <v>2130221</v>
      </c>
      <c r="B328" s="165" t="s">
        <v>758</v>
      </c>
      <c r="C328" s="164">
        <v>410</v>
      </c>
    </row>
    <row r="329" spans="1:3" ht="22.5" customHeight="1">
      <c r="A329" s="165" t="s">
        <v>759</v>
      </c>
      <c r="B329" s="165" t="s">
        <v>760</v>
      </c>
      <c r="C329" s="164">
        <v>81.153000000000006</v>
      </c>
    </row>
    <row r="330" spans="1:3" ht="22.5" customHeight="1">
      <c r="A330" s="165" t="s">
        <v>761</v>
      </c>
      <c r="B330" s="165" t="s">
        <v>762</v>
      </c>
      <c r="C330" s="164">
        <v>195</v>
      </c>
    </row>
    <row r="331" spans="1:3" ht="22.5" customHeight="1">
      <c r="A331" s="165" t="s">
        <v>763</v>
      </c>
      <c r="B331" s="165" t="s">
        <v>764</v>
      </c>
      <c r="C331" s="164">
        <v>39</v>
      </c>
    </row>
    <row r="332" spans="1:3" ht="22.5" customHeight="1">
      <c r="A332" s="165" t="s">
        <v>765</v>
      </c>
      <c r="B332" s="165" t="s">
        <v>766</v>
      </c>
      <c r="C332" s="164">
        <v>4794.0587999999998</v>
      </c>
    </row>
    <row r="333" spans="1:3" ht="22.5" customHeight="1">
      <c r="A333" s="165" t="s">
        <v>767</v>
      </c>
      <c r="B333" s="165" t="s">
        <v>289</v>
      </c>
      <c r="C333" s="164">
        <v>4794.0587999999998</v>
      </c>
    </row>
    <row r="334" spans="1:3" ht="22.5" customHeight="1">
      <c r="A334" s="165">
        <v>2130599</v>
      </c>
      <c r="B334" s="165" t="s">
        <v>768</v>
      </c>
      <c r="C334" s="164">
        <v>11857.8</v>
      </c>
    </row>
    <row r="335" spans="1:3" ht="22.5" customHeight="1">
      <c r="A335" s="165">
        <v>21307</v>
      </c>
      <c r="B335" s="165" t="s">
        <v>769</v>
      </c>
      <c r="C335" s="164">
        <v>0</v>
      </c>
    </row>
    <row r="336" spans="1:3" ht="22.5" customHeight="1">
      <c r="A336" s="165">
        <v>2130701</v>
      </c>
      <c r="B336" s="165" t="s">
        <v>770</v>
      </c>
      <c r="C336" s="164">
        <v>1593</v>
      </c>
    </row>
    <row r="337" spans="1:3" ht="22.5" customHeight="1">
      <c r="A337" s="165">
        <v>2130705</v>
      </c>
      <c r="B337" s="165" t="s">
        <v>771</v>
      </c>
      <c r="C337" s="164">
        <v>10577.56</v>
      </c>
    </row>
    <row r="338" spans="1:3" ht="22.5" customHeight="1">
      <c r="A338" s="165">
        <v>2130707</v>
      </c>
      <c r="B338" s="165" t="s">
        <v>772</v>
      </c>
      <c r="C338" s="164">
        <v>100</v>
      </c>
    </row>
    <row r="339" spans="1:3" ht="22.5" customHeight="1">
      <c r="A339" s="165">
        <v>2130799</v>
      </c>
      <c r="B339" s="165" t="s">
        <v>773</v>
      </c>
      <c r="C339" s="164">
        <v>125</v>
      </c>
    </row>
    <row r="340" spans="1:3" ht="22.5" customHeight="1">
      <c r="A340" s="165">
        <v>21308</v>
      </c>
      <c r="B340" s="165" t="s">
        <v>774</v>
      </c>
      <c r="C340" s="164">
        <v>0</v>
      </c>
    </row>
    <row r="341" spans="1:3" ht="22.5" customHeight="1">
      <c r="A341" s="165">
        <v>2130801</v>
      </c>
      <c r="B341" s="165" t="s">
        <v>775</v>
      </c>
      <c r="C341" s="164">
        <v>512</v>
      </c>
    </row>
    <row r="342" spans="1:3" ht="22.5" customHeight="1">
      <c r="A342" s="165">
        <v>2130803</v>
      </c>
      <c r="B342" s="165" t="s">
        <v>776</v>
      </c>
      <c r="C342" s="164">
        <v>1526</v>
      </c>
    </row>
    <row r="343" spans="1:3" ht="22.5" customHeight="1">
      <c r="A343" s="165">
        <v>2130804</v>
      </c>
      <c r="B343" s="165" t="s">
        <v>777</v>
      </c>
      <c r="C343" s="164">
        <v>535</v>
      </c>
    </row>
    <row r="344" spans="1:3" ht="22.5" customHeight="1">
      <c r="A344" s="165">
        <v>2130899</v>
      </c>
      <c r="B344" s="165" t="s">
        <v>778</v>
      </c>
      <c r="C344" s="164">
        <v>39</v>
      </c>
    </row>
    <row r="345" spans="1:3" ht="22.5" customHeight="1">
      <c r="A345" s="165">
        <v>21309</v>
      </c>
      <c r="B345" s="165" t="s">
        <v>779</v>
      </c>
      <c r="C345" s="164">
        <v>0</v>
      </c>
    </row>
    <row r="346" spans="1:3" ht="22.5" customHeight="1">
      <c r="A346" s="165">
        <v>2130901</v>
      </c>
      <c r="B346" s="165" t="s">
        <v>780</v>
      </c>
      <c r="C346" s="164">
        <v>30</v>
      </c>
    </row>
    <row r="347" spans="1:3" ht="22.5" customHeight="1">
      <c r="A347" s="165">
        <v>2130999</v>
      </c>
      <c r="B347" s="165" t="s">
        <v>781</v>
      </c>
      <c r="C347" s="164">
        <v>1928.26</v>
      </c>
    </row>
    <row r="348" spans="1:3" ht="22.5" customHeight="1">
      <c r="A348" s="165" t="s">
        <v>782</v>
      </c>
      <c r="B348" s="165" t="s">
        <v>783</v>
      </c>
      <c r="C348" s="164">
        <v>11410.997300000001</v>
      </c>
    </row>
    <row r="349" spans="1:3" ht="22.5" customHeight="1">
      <c r="A349" s="165" t="s">
        <v>784</v>
      </c>
      <c r="B349" s="165" t="s">
        <v>785</v>
      </c>
      <c r="C349" s="164">
        <v>9450.9973000000009</v>
      </c>
    </row>
    <row r="350" spans="1:3" ht="22.5" customHeight="1">
      <c r="A350" s="165" t="s">
        <v>786</v>
      </c>
      <c r="B350" s="165" t="s">
        <v>289</v>
      </c>
      <c r="C350" s="164">
        <v>2505.5965000000001</v>
      </c>
    </row>
    <row r="351" spans="1:3" ht="22.5" customHeight="1">
      <c r="A351" s="165" t="s">
        <v>787</v>
      </c>
      <c r="B351" s="165" t="s">
        <v>788</v>
      </c>
      <c r="C351" s="164">
        <v>1461.7372</v>
      </c>
    </row>
    <row r="352" spans="1:3" ht="22.5" customHeight="1">
      <c r="A352" s="165" t="s">
        <v>789</v>
      </c>
      <c r="B352" s="165" t="s">
        <v>790</v>
      </c>
      <c r="C352" s="164">
        <v>134.1636</v>
      </c>
    </row>
    <row r="353" spans="1:3" ht="22.5" customHeight="1">
      <c r="A353" s="165" t="s">
        <v>791</v>
      </c>
      <c r="B353" s="165" t="s">
        <v>792</v>
      </c>
      <c r="C353" s="164">
        <v>1444</v>
      </c>
    </row>
    <row r="354" spans="1:3" ht="22.5" customHeight="1">
      <c r="A354" s="165" t="s">
        <v>793</v>
      </c>
      <c r="B354" s="165" t="s">
        <v>794</v>
      </c>
      <c r="C354" s="164">
        <v>5299.5</v>
      </c>
    </row>
    <row r="355" spans="1:3" ht="22.5" customHeight="1">
      <c r="A355" s="165" t="s">
        <v>795</v>
      </c>
      <c r="B355" s="165" t="s">
        <v>796</v>
      </c>
      <c r="C355" s="164">
        <v>1960</v>
      </c>
    </row>
    <row r="356" spans="1:3" ht="22.5" customHeight="1">
      <c r="A356" s="165" t="s">
        <v>797</v>
      </c>
      <c r="B356" s="165" t="s">
        <v>798</v>
      </c>
      <c r="C356" s="164">
        <v>1960</v>
      </c>
    </row>
    <row r="357" spans="1:3" ht="22.5" customHeight="1">
      <c r="A357" s="165">
        <v>215</v>
      </c>
      <c r="B357" s="165" t="s">
        <v>799</v>
      </c>
      <c r="C357" s="164">
        <v>0</v>
      </c>
    </row>
    <row r="358" spans="1:3" ht="22.5" customHeight="1">
      <c r="A358" s="165">
        <v>21502</v>
      </c>
      <c r="B358" s="165" t="s">
        <v>800</v>
      </c>
      <c r="C358" s="164">
        <v>0</v>
      </c>
    </row>
    <row r="359" spans="1:3" ht="22.5" customHeight="1">
      <c r="A359" s="165">
        <v>2150299</v>
      </c>
      <c r="B359" s="165" t="s">
        <v>801</v>
      </c>
      <c r="C359" s="164">
        <v>505</v>
      </c>
    </row>
    <row r="360" spans="1:3" ht="22.5" customHeight="1">
      <c r="A360" s="165">
        <v>21508</v>
      </c>
      <c r="B360" s="165" t="s">
        <v>802</v>
      </c>
      <c r="C360" s="164">
        <v>0</v>
      </c>
    </row>
    <row r="361" spans="1:3" ht="22.5" customHeight="1">
      <c r="A361" s="165">
        <v>2150805</v>
      </c>
      <c r="B361" s="165" t="s">
        <v>803</v>
      </c>
      <c r="C361" s="164">
        <v>33075</v>
      </c>
    </row>
    <row r="362" spans="1:3" ht="22.5" customHeight="1">
      <c r="A362" s="165">
        <v>21599</v>
      </c>
      <c r="B362" s="165" t="s">
        <v>804</v>
      </c>
      <c r="C362" s="164">
        <v>0</v>
      </c>
    </row>
    <row r="363" spans="1:3" ht="22.5" customHeight="1">
      <c r="A363" s="165">
        <v>2159999</v>
      </c>
      <c r="B363" s="165" t="s">
        <v>804</v>
      </c>
      <c r="C363" s="164">
        <v>232.7</v>
      </c>
    </row>
    <row r="364" spans="1:3" ht="22.5" customHeight="1">
      <c r="A364" s="165" t="s">
        <v>805</v>
      </c>
      <c r="B364" s="165" t="s">
        <v>806</v>
      </c>
      <c r="C364" s="164">
        <v>303.47000000000003</v>
      </c>
    </row>
    <row r="365" spans="1:3" ht="22.5" customHeight="1">
      <c r="A365" s="165" t="s">
        <v>807</v>
      </c>
      <c r="B365" s="165" t="s">
        <v>808</v>
      </c>
      <c r="C365" s="164">
        <v>303.47000000000003</v>
      </c>
    </row>
    <row r="366" spans="1:3" ht="22.5" customHeight="1">
      <c r="A366" s="165" t="s">
        <v>809</v>
      </c>
      <c r="B366" s="165" t="s">
        <v>289</v>
      </c>
      <c r="C366" s="164">
        <v>303.47000000000003</v>
      </c>
    </row>
    <row r="367" spans="1:3" ht="22.5" customHeight="1">
      <c r="A367" s="165">
        <v>2160299</v>
      </c>
      <c r="B367" s="165" t="s">
        <v>810</v>
      </c>
      <c r="C367" s="164">
        <v>161</v>
      </c>
    </row>
    <row r="368" spans="1:3" ht="22.5" customHeight="1">
      <c r="A368" s="165">
        <v>21606</v>
      </c>
      <c r="B368" s="165" t="s">
        <v>811</v>
      </c>
      <c r="C368" s="164">
        <v>0</v>
      </c>
    </row>
    <row r="369" spans="1:3" ht="22.5" customHeight="1">
      <c r="A369" s="165">
        <v>2160699</v>
      </c>
      <c r="B369" s="165" t="s">
        <v>812</v>
      </c>
      <c r="C369" s="164">
        <v>15</v>
      </c>
    </row>
    <row r="370" spans="1:3" ht="22.5" customHeight="1">
      <c r="A370" s="165">
        <v>217</v>
      </c>
      <c r="B370" s="165" t="s">
        <v>813</v>
      </c>
      <c r="C370" s="164">
        <v>0</v>
      </c>
    </row>
    <row r="371" spans="1:3" ht="22.5" customHeight="1">
      <c r="A371" s="165">
        <v>21703</v>
      </c>
      <c r="B371" s="165" t="s">
        <v>814</v>
      </c>
      <c r="C371" s="164">
        <v>0</v>
      </c>
    </row>
    <row r="372" spans="1:3" ht="22.5" customHeight="1">
      <c r="A372" s="165">
        <v>2170399</v>
      </c>
      <c r="B372" s="165" t="s">
        <v>815</v>
      </c>
      <c r="C372" s="164">
        <v>36</v>
      </c>
    </row>
    <row r="373" spans="1:3" ht="22.5" customHeight="1">
      <c r="A373" s="165" t="s">
        <v>816</v>
      </c>
      <c r="B373" s="165" t="s">
        <v>817</v>
      </c>
      <c r="C373" s="164">
        <v>8428.7189999999991</v>
      </c>
    </row>
    <row r="374" spans="1:3" ht="22.5" customHeight="1">
      <c r="A374" s="165" t="s">
        <v>818</v>
      </c>
      <c r="B374" s="165" t="s">
        <v>819</v>
      </c>
      <c r="C374" s="164">
        <v>8428.7189999999991</v>
      </c>
    </row>
    <row r="375" spans="1:3" ht="22.5" customHeight="1">
      <c r="A375" s="165" t="s">
        <v>820</v>
      </c>
      <c r="B375" s="165" t="s">
        <v>289</v>
      </c>
      <c r="C375" s="164">
        <v>4685.6689999999999</v>
      </c>
    </row>
    <row r="376" spans="1:3" ht="22.5" customHeight="1">
      <c r="A376" s="165" t="s">
        <v>821</v>
      </c>
      <c r="B376" s="165" t="s">
        <v>293</v>
      </c>
      <c r="C376" s="164">
        <v>852.5</v>
      </c>
    </row>
    <row r="377" spans="1:3" ht="22.5" customHeight="1">
      <c r="A377" s="165" t="s">
        <v>822</v>
      </c>
      <c r="B377" s="165" t="s">
        <v>823</v>
      </c>
      <c r="C377" s="164">
        <v>2043</v>
      </c>
    </row>
    <row r="378" spans="1:3" ht="22.5" customHeight="1">
      <c r="A378" s="165" t="s">
        <v>824</v>
      </c>
      <c r="B378" s="165" t="s">
        <v>825</v>
      </c>
      <c r="C378" s="164">
        <v>897.55</v>
      </c>
    </row>
    <row r="379" spans="1:3" ht="22.5" customHeight="1">
      <c r="A379" s="165">
        <v>2200199</v>
      </c>
      <c r="B379" s="165" t="s">
        <v>826</v>
      </c>
      <c r="C379" s="164">
        <v>275</v>
      </c>
    </row>
    <row r="380" spans="1:3" ht="22.5" customHeight="1">
      <c r="A380" s="165">
        <v>22005</v>
      </c>
      <c r="B380" s="165" t="s">
        <v>827</v>
      </c>
      <c r="C380" s="164">
        <v>0</v>
      </c>
    </row>
    <row r="381" spans="1:3" ht="22.5" customHeight="1">
      <c r="A381" s="165">
        <v>2200509</v>
      </c>
      <c r="B381" s="165" t="s">
        <v>828</v>
      </c>
      <c r="C381" s="164">
        <v>178.5</v>
      </c>
    </row>
    <row r="382" spans="1:3" ht="22.5" customHeight="1">
      <c r="A382" s="165" t="s">
        <v>829</v>
      </c>
      <c r="B382" s="165" t="s">
        <v>830</v>
      </c>
      <c r="C382" s="164">
        <v>15447.979971999999</v>
      </c>
    </row>
    <row r="383" spans="1:3" ht="22.5" customHeight="1">
      <c r="A383" s="165" t="s">
        <v>831</v>
      </c>
      <c r="B383" s="165" t="s">
        <v>832</v>
      </c>
      <c r="C383" s="164">
        <v>9342.2167719999998</v>
      </c>
    </row>
    <row r="384" spans="1:3" ht="22.5" customHeight="1">
      <c r="A384" s="165" t="s">
        <v>833</v>
      </c>
      <c r="B384" s="165" t="s">
        <v>834</v>
      </c>
      <c r="C384" s="164">
        <v>9342.2167719999998</v>
      </c>
    </row>
    <row r="385" spans="1:3" ht="22.5" customHeight="1">
      <c r="A385" s="165" t="s">
        <v>835</v>
      </c>
      <c r="B385" s="165" t="s">
        <v>836</v>
      </c>
      <c r="C385" s="164">
        <v>334.76319999999998</v>
      </c>
    </row>
    <row r="386" spans="1:3" ht="22.5" customHeight="1">
      <c r="A386" s="165" t="s">
        <v>837</v>
      </c>
      <c r="B386" s="165" t="s">
        <v>838</v>
      </c>
      <c r="C386" s="164">
        <v>334.76319999999998</v>
      </c>
    </row>
    <row r="387" spans="1:3" ht="22.5" customHeight="1">
      <c r="A387" s="165" t="s">
        <v>839</v>
      </c>
      <c r="B387" s="165" t="s">
        <v>840</v>
      </c>
      <c r="C387" s="164">
        <v>5771</v>
      </c>
    </row>
    <row r="388" spans="1:3" ht="22.5" customHeight="1">
      <c r="A388" s="165">
        <v>2210103</v>
      </c>
      <c r="B388" s="165" t="s">
        <v>841</v>
      </c>
      <c r="C388" s="164">
        <v>174</v>
      </c>
    </row>
    <row r="389" spans="1:3" ht="22.5" customHeight="1">
      <c r="A389" s="165" t="s">
        <v>842</v>
      </c>
      <c r="B389" s="165" t="s">
        <v>843</v>
      </c>
      <c r="C389" s="164">
        <v>400</v>
      </c>
    </row>
    <row r="390" spans="1:3" ht="22.5" customHeight="1">
      <c r="A390" s="165" t="s">
        <v>844</v>
      </c>
      <c r="B390" s="165" t="s">
        <v>845</v>
      </c>
      <c r="C390" s="164">
        <v>4263</v>
      </c>
    </row>
    <row r="391" spans="1:3" ht="22.5" customHeight="1">
      <c r="A391" s="165" t="s">
        <v>846</v>
      </c>
      <c r="B391" s="165" t="s">
        <v>847</v>
      </c>
      <c r="C391" s="164">
        <v>1200</v>
      </c>
    </row>
    <row r="392" spans="1:3" ht="22.5" customHeight="1">
      <c r="A392" s="165">
        <v>22102</v>
      </c>
      <c r="B392" s="165" t="s">
        <v>848</v>
      </c>
      <c r="C392" s="164">
        <v>0</v>
      </c>
    </row>
    <row r="393" spans="1:3" ht="22.5" customHeight="1">
      <c r="A393" s="165">
        <v>2210201</v>
      </c>
      <c r="B393" s="165" t="s">
        <v>93</v>
      </c>
      <c r="C393" s="164">
        <v>950</v>
      </c>
    </row>
    <row r="394" spans="1:3" ht="22.5" customHeight="1">
      <c r="A394" s="165">
        <v>222</v>
      </c>
      <c r="B394" s="165" t="s">
        <v>849</v>
      </c>
      <c r="C394" s="164">
        <v>60</v>
      </c>
    </row>
    <row r="395" spans="1:3" ht="22.5" customHeight="1">
      <c r="A395" s="165">
        <v>22201</v>
      </c>
      <c r="B395" s="165" t="s">
        <v>850</v>
      </c>
      <c r="C395" s="164">
        <v>0</v>
      </c>
    </row>
    <row r="396" spans="1:3" ht="22.5" customHeight="1">
      <c r="A396" s="165">
        <v>2220115</v>
      </c>
      <c r="B396" s="165" t="s">
        <v>851</v>
      </c>
      <c r="C396" s="164">
        <v>176</v>
      </c>
    </row>
    <row r="397" spans="1:3" ht="22.5" customHeight="1">
      <c r="A397" s="165">
        <v>2220199</v>
      </c>
      <c r="B397" s="165" t="s">
        <v>852</v>
      </c>
      <c r="C397" s="164">
        <v>1803.32</v>
      </c>
    </row>
    <row r="398" spans="1:3" ht="22.5" customHeight="1">
      <c r="A398" s="165">
        <v>22204</v>
      </c>
      <c r="B398" s="165" t="s">
        <v>853</v>
      </c>
      <c r="C398" s="164">
        <v>60</v>
      </c>
    </row>
    <row r="399" spans="1:3" ht="22.5" customHeight="1">
      <c r="A399" s="165">
        <v>2220499</v>
      </c>
      <c r="B399" s="165" t="s">
        <v>854</v>
      </c>
      <c r="C399" s="164">
        <v>180</v>
      </c>
    </row>
    <row r="400" spans="1:3" ht="22.5" customHeight="1">
      <c r="A400" s="165" t="s">
        <v>855</v>
      </c>
      <c r="B400" s="165" t="s">
        <v>856</v>
      </c>
      <c r="C400" s="164">
        <v>1207.1806999999999</v>
      </c>
    </row>
    <row r="401" spans="1:3" ht="22.5" customHeight="1">
      <c r="A401" s="165" t="s">
        <v>857</v>
      </c>
      <c r="B401" s="165" t="s">
        <v>858</v>
      </c>
      <c r="C401" s="164">
        <v>850.1807</v>
      </c>
    </row>
    <row r="402" spans="1:3" ht="22.5" customHeight="1">
      <c r="A402" s="165" t="s">
        <v>859</v>
      </c>
      <c r="B402" s="165" t="s">
        <v>289</v>
      </c>
      <c r="C402" s="164">
        <v>850.1807</v>
      </c>
    </row>
    <row r="403" spans="1:3" ht="22.5" customHeight="1">
      <c r="A403" s="165">
        <v>2240199</v>
      </c>
      <c r="B403" s="165" t="s">
        <v>860</v>
      </c>
      <c r="C403" s="164">
        <v>20</v>
      </c>
    </row>
    <row r="404" spans="1:3" ht="22.5" customHeight="1">
      <c r="A404" s="165">
        <v>22402</v>
      </c>
      <c r="B404" s="165" t="s">
        <v>861</v>
      </c>
      <c r="C404" s="164">
        <v>0</v>
      </c>
    </row>
    <row r="405" spans="1:3" ht="22.5" customHeight="1">
      <c r="A405" s="165">
        <v>2240204</v>
      </c>
      <c r="B405" s="165" t="s">
        <v>862</v>
      </c>
      <c r="C405" s="164">
        <v>733</v>
      </c>
    </row>
    <row r="406" spans="1:3" ht="22.5" customHeight="1">
      <c r="A406" s="165">
        <v>22405</v>
      </c>
      <c r="B406" s="165" t="s">
        <v>863</v>
      </c>
      <c r="C406" s="164">
        <v>0</v>
      </c>
    </row>
    <row r="407" spans="1:3" ht="22.5" customHeight="1">
      <c r="A407" s="165">
        <v>2240504</v>
      </c>
      <c r="B407" s="165" t="s">
        <v>864</v>
      </c>
      <c r="C407" s="164">
        <v>1</v>
      </c>
    </row>
    <row r="408" spans="1:3" ht="22.5" customHeight="1">
      <c r="A408" s="165" t="s">
        <v>865</v>
      </c>
      <c r="B408" s="165" t="s">
        <v>866</v>
      </c>
      <c r="C408" s="164">
        <v>592</v>
      </c>
    </row>
    <row r="409" spans="1:3" ht="22.5" customHeight="1">
      <c r="A409" s="165" t="s">
        <v>867</v>
      </c>
      <c r="B409" s="165" t="s">
        <v>868</v>
      </c>
      <c r="C409" s="164">
        <v>357</v>
      </c>
    </row>
    <row r="410" spans="1:3" ht="22.5" customHeight="1">
      <c r="A410" s="165">
        <v>22407</v>
      </c>
      <c r="B410" s="165" t="s">
        <v>869</v>
      </c>
      <c r="C410" s="164">
        <v>0</v>
      </c>
    </row>
    <row r="411" spans="1:3" ht="22.5" customHeight="1">
      <c r="A411" s="165">
        <v>2240703</v>
      </c>
      <c r="B411" s="165" t="s">
        <v>870</v>
      </c>
      <c r="C411" s="164">
        <v>70</v>
      </c>
    </row>
    <row r="412" spans="1:3" ht="22.5" customHeight="1">
      <c r="A412" s="165">
        <v>22499</v>
      </c>
      <c r="B412" s="165" t="s">
        <v>871</v>
      </c>
      <c r="C412" s="164">
        <v>0</v>
      </c>
    </row>
    <row r="413" spans="1:3" ht="22.5" customHeight="1">
      <c r="A413" s="165">
        <v>2249999</v>
      </c>
      <c r="B413" s="165" t="s">
        <v>871</v>
      </c>
      <c r="C413" s="164">
        <v>118</v>
      </c>
    </row>
    <row r="414" spans="1:3" ht="22.5" customHeight="1">
      <c r="A414" s="165">
        <v>227</v>
      </c>
      <c r="B414" s="165" t="s">
        <v>872</v>
      </c>
      <c r="C414" s="164">
        <v>5400</v>
      </c>
    </row>
    <row r="415" spans="1:3" ht="22.5" customHeight="1">
      <c r="A415" s="165">
        <v>229</v>
      </c>
      <c r="B415" s="165" t="s">
        <v>873</v>
      </c>
      <c r="C415" s="164">
        <v>0</v>
      </c>
    </row>
    <row r="416" spans="1:3" ht="22.5" customHeight="1">
      <c r="A416" s="165">
        <v>22999</v>
      </c>
      <c r="B416" s="165" t="s">
        <v>873</v>
      </c>
      <c r="C416" s="164">
        <v>0</v>
      </c>
    </row>
    <row r="417" spans="1:3" ht="22.5" customHeight="1">
      <c r="A417" s="165">
        <v>2299999</v>
      </c>
      <c r="B417" s="165" t="s">
        <v>873</v>
      </c>
      <c r="C417" s="164">
        <v>7973</v>
      </c>
    </row>
    <row r="418" spans="1:3" ht="22.5" customHeight="1">
      <c r="A418" s="165">
        <v>232</v>
      </c>
      <c r="B418" s="165" t="s">
        <v>874</v>
      </c>
      <c r="C418" s="164">
        <v>0</v>
      </c>
    </row>
    <row r="419" spans="1:3" ht="22.5" customHeight="1">
      <c r="A419" s="165">
        <v>23203</v>
      </c>
      <c r="B419" s="165" t="s">
        <v>875</v>
      </c>
      <c r="C419" s="164">
        <v>0</v>
      </c>
    </row>
    <row r="420" spans="1:3" ht="22.5" customHeight="1">
      <c r="A420" s="165">
        <v>2320399</v>
      </c>
      <c r="B420" s="165" t="s">
        <v>876</v>
      </c>
      <c r="C420" s="164">
        <v>11338</v>
      </c>
    </row>
    <row r="421" spans="1:3" ht="22.5" customHeight="1">
      <c r="A421" s="282" t="s">
        <v>877</v>
      </c>
      <c r="B421" s="282"/>
      <c r="C421" s="164">
        <v>540560</v>
      </c>
    </row>
  </sheetData>
  <mergeCells count="5">
    <mergeCell ref="A1:C1"/>
    <mergeCell ref="A421:B421"/>
    <mergeCell ref="A3:A5"/>
    <mergeCell ref="B3:B5"/>
    <mergeCell ref="C3:C5"/>
  </mergeCells>
  <phoneticPr fontId="62"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63"/>
  <sheetViews>
    <sheetView showZeros="0" workbookViewId="0">
      <pane xSplit="3" ySplit="6" topLeftCell="AJ7" activePane="bottomRight" state="frozen"/>
      <selection pane="topRight"/>
      <selection pane="bottomLeft"/>
      <selection pane="bottomRight" activeCell="AH1" sqref="AH1:BF1"/>
    </sheetView>
  </sheetViews>
  <sheetFormatPr defaultColWidth="9" defaultRowHeight="14.25"/>
  <cols>
    <col min="1" max="1" width="2.625" style="64" customWidth="1"/>
    <col min="2" max="2" width="3.25" style="64" customWidth="1"/>
    <col min="3" max="3" width="10" style="122" customWidth="1"/>
    <col min="4" max="4" width="4.5" style="121" customWidth="1"/>
    <col min="5" max="6" width="3.125" style="121" customWidth="1"/>
    <col min="7" max="7" width="3.5" style="121" customWidth="1"/>
    <col min="8" max="8" width="4.125" style="64" customWidth="1"/>
    <col min="9" max="9" width="6.625" style="64" customWidth="1"/>
    <col min="10" max="10" width="6" style="64" customWidth="1"/>
    <col min="11" max="11" width="5.375" style="121" customWidth="1"/>
    <col min="12" max="12" width="4.5" style="64" customWidth="1"/>
    <col min="13" max="13" width="4.375" style="64" customWidth="1"/>
    <col min="14" max="14" width="4.75" style="64" customWidth="1"/>
    <col min="15" max="16" width="4.25" style="64" customWidth="1"/>
    <col min="17" max="17" width="4.875" style="64" customWidth="1"/>
    <col min="18" max="18" width="4.5" style="64" customWidth="1"/>
    <col min="19" max="19" width="4.625" style="64" hidden="1" customWidth="1"/>
    <col min="20" max="20" width="4.5" style="64" hidden="1" customWidth="1"/>
    <col min="21" max="21" width="4.375" style="64" hidden="1" customWidth="1"/>
    <col min="22" max="22" width="3.125" style="64" hidden="1" customWidth="1"/>
    <col min="23" max="23" width="4.125" style="64" customWidth="1"/>
    <col min="24" max="24" width="5" style="64" customWidth="1"/>
    <col min="25" max="25" width="5.375" style="64" customWidth="1"/>
    <col min="26" max="26" width="4.375" style="64" customWidth="1"/>
    <col min="27" max="27" width="4.5" style="64" customWidth="1"/>
    <col min="28" max="28" width="3.75" style="64" customWidth="1"/>
    <col min="29" max="29" width="5.25" style="64" customWidth="1"/>
    <col min="30" max="30" width="4.5" style="64" customWidth="1"/>
    <col min="31" max="31" width="4.625" style="64" customWidth="1"/>
    <col min="32" max="32" width="4.875" style="121" customWidth="1"/>
    <col min="33" max="33" width="0.25" style="121" customWidth="1"/>
    <col min="34" max="34" width="11.75" style="122" customWidth="1"/>
    <col min="35" max="35" width="7.125" style="64" customWidth="1"/>
    <col min="36" max="36" width="4.875" style="64" customWidth="1"/>
    <col min="37" max="37" width="4.625" style="64" customWidth="1"/>
    <col min="38" max="38" width="4.875" style="64" customWidth="1"/>
    <col min="39" max="39" width="4.5" style="64" customWidth="1"/>
    <col min="40" max="40" width="5.625" style="64" customWidth="1"/>
    <col min="41" max="41" width="5" style="64" customWidth="1"/>
    <col min="42" max="42" width="4.875" style="64" customWidth="1"/>
    <col min="43" max="44" width="4" style="64" customWidth="1"/>
    <col min="45" max="45" width="3.125" style="64" customWidth="1"/>
    <col min="46" max="46" width="4.125" style="64" customWidth="1"/>
    <col min="47" max="47" width="3.375" style="64" customWidth="1"/>
    <col min="48" max="48" width="4.25" style="64" customWidth="1"/>
    <col min="49" max="49" width="4" style="123" customWidth="1"/>
    <col min="50" max="50" width="3.625" style="64" customWidth="1"/>
    <col min="51" max="51" width="2.625" style="64" hidden="1" customWidth="1"/>
    <col min="52" max="52" width="3.5" style="64" customWidth="1"/>
    <col min="53" max="53" width="4.875" style="64" customWidth="1"/>
    <col min="54" max="55" width="9.75" style="64" customWidth="1"/>
    <col min="56" max="57" width="9.75" style="64" hidden="1" customWidth="1"/>
    <col min="58" max="58" width="9.75" style="64" customWidth="1"/>
    <col min="59" max="59" width="17.125" style="121" hidden="1" customWidth="1"/>
    <col min="60" max="60" width="5.25" style="64" hidden="1" customWidth="1"/>
    <col min="61" max="61" width="6.25" style="64" hidden="1" customWidth="1"/>
    <col min="62" max="16384" width="9" style="64"/>
  </cols>
  <sheetData>
    <row r="1" spans="1:61" ht="29.1" customHeight="1">
      <c r="A1" s="287" t="s">
        <v>64</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124"/>
      <c r="AH1" s="287" t="s">
        <v>878</v>
      </c>
      <c r="AI1" s="287"/>
      <c r="AJ1" s="287"/>
      <c r="AK1" s="287"/>
      <c r="AL1" s="287"/>
      <c r="AM1" s="287"/>
      <c r="AN1" s="287"/>
      <c r="AO1" s="287"/>
      <c r="AP1" s="287"/>
      <c r="AQ1" s="287"/>
      <c r="AR1" s="287"/>
      <c r="AS1" s="287"/>
      <c r="AT1" s="287"/>
      <c r="AU1" s="287"/>
      <c r="AV1" s="287"/>
      <c r="AW1" s="288"/>
      <c r="AX1" s="287"/>
      <c r="AY1" s="287"/>
      <c r="AZ1" s="287"/>
      <c r="BA1" s="287"/>
      <c r="BB1" s="287"/>
      <c r="BC1" s="287"/>
      <c r="BD1" s="287"/>
      <c r="BE1" s="287"/>
      <c r="BF1" s="287"/>
    </row>
    <row r="2" spans="1:61" ht="20.100000000000001" customHeight="1">
      <c r="A2" s="289" t="s">
        <v>879</v>
      </c>
      <c r="B2" s="289"/>
      <c r="C2" s="289"/>
      <c r="D2" s="125"/>
      <c r="E2" s="125"/>
      <c r="F2" s="125"/>
      <c r="G2" s="125"/>
      <c r="H2" s="126"/>
      <c r="I2" s="126"/>
      <c r="J2" s="133"/>
      <c r="K2" s="133"/>
      <c r="L2" s="133"/>
      <c r="M2" s="133"/>
      <c r="N2" s="133"/>
      <c r="O2" s="133"/>
      <c r="P2" s="133"/>
      <c r="Q2" s="133"/>
      <c r="R2" s="133"/>
      <c r="S2" s="133"/>
      <c r="T2" s="133"/>
      <c r="U2" s="133"/>
      <c r="V2" s="133"/>
      <c r="W2" s="133"/>
      <c r="X2" s="133"/>
      <c r="Y2" s="133"/>
      <c r="Z2" s="133"/>
      <c r="AA2" s="133"/>
      <c r="AB2" s="133"/>
      <c r="AC2" s="290" t="s">
        <v>26</v>
      </c>
      <c r="AD2" s="290"/>
      <c r="AE2" s="290"/>
      <c r="AF2" s="290"/>
      <c r="AG2" s="137"/>
      <c r="AH2" s="138" t="s">
        <v>65</v>
      </c>
      <c r="AI2" s="133"/>
      <c r="AJ2" s="133"/>
      <c r="AK2" s="133"/>
      <c r="AL2" s="133"/>
      <c r="AM2" s="133"/>
      <c r="AN2" s="133"/>
      <c r="AO2" s="133"/>
      <c r="AP2" s="133"/>
      <c r="AQ2" s="133"/>
      <c r="AR2" s="133"/>
      <c r="AS2" s="133"/>
      <c r="AT2" s="133"/>
      <c r="AU2" s="133"/>
      <c r="AV2" s="133"/>
      <c r="AW2" s="141"/>
      <c r="AX2" s="133"/>
      <c r="AY2" s="133"/>
      <c r="AZ2" s="133"/>
      <c r="BA2" s="142"/>
      <c r="BB2" s="291" t="s">
        <v>26</v>
      </c>
      <c r="BC2" s="291"/>
      <c r="BD2" s="291"/>
      <c r="BE2" s="291"/>
      <c r="BF2" s="291"/>
    </row>
    <row r="3" spans="1:61" ht="15.75" customHeight="1">
      <c r="A3" s="296" t="s">
        <v>1</v>
      </c>
      <c r="B3" s="296" t="s">
        <v>66</v>
      </c>
      <c r="C3" s="292" t="s">
        <v>67</v>
      </c>
      <c r="D3" s="294" t="s">
        <v>68</v>
      </c>
      <c r="E3" s="294" t="s">
        <v>69</v>
      </c>
      <c r="F3" s="294" t="s">
        <v>70</v>
      </c>
      <c r="G3" s="294" t="s">
        <v>71</v>
      </c>
      <c r="H3" s="292" t="s">
        <v>72</v>
      </c>
      <c r="I3" s="292" t="s">
        <v>73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3"/>
      <c r="AX3" s="292"/>
      <c r="AY3" s="292"/>
      <c r="AZ3" s="292"/>
      <c r="BA3" s="292"/>
      <c r="BB3" s="292" t="s">
        <v>74</v>
      </c>
      <c r="BC3" s="292" t="s">
        <v>75</v>
      </c>
      <c r="BD3" s="302"/>
      <c r="BE3" s="302" t="s">
        <v>880</v>
      </c>
      <c r="BF3" s="292" t="s">
        <v>77</v>
      </c>
      <c r="BG3" s="297" t="s">
        <v>881</v>
      </c>
      <c r="BH3" s="300" t="s">
        <v>882</v>
      </c>
      <c r="BI3" s="301" t="s">
        <v>883</v>
      </c>
    </row>
    <row r="4" spans="1:61" ht="35.25" customHeight="1">
      <c r="A4" s="296"/>
      <c r="B4" s="296"/>
      <c r="C4" s="292"/>
      <c r="D4" s="294"/>
      <c r="E4" s="294"/>
      <c r="F4" s="294"/>
      <c r="G4" s="294"/>
      <c r="H4" s="292"/>
      <c r="I4" s="292" t="s">
        <v>78</v>
      </c>
      <c r="J4" s="294" t="s">
        <v>79</v>
      </c>
      <c r="K4" s="294"/>
      <c r="L4" s="294"/>
      <c r="M4" s="294"/>
      <c r="N4" s="294"/>
      <c r="O4" s="294"/>
      <c r="P4" s="294"/>
      <c r="Q4" s="294"/>
      <c r="R4" s="294"/>
      <c r="S4" s="294"/>
      <c r="T4" s="294"/>
      <c r="U4" s="294"/>
      <c r="V4" s="294"/>
      <c r="W4" s="294"/>
      <c r="X4" s="294"/>
      <c r="Y4" s="294"/>
      <c r="Z4" s="294"/>
      <c r="AA4" s="294"/>
      <c r="AB4" s="294"/>
      <c r="AC4" s="294"/>
      <c r="AD4" s="294"/>
      <c r="AE4" s="294"/>
      <c r="AF4" s="294"/>
      <c r="AG4" s="128"/>
      <c r="AH4" s="292" t="s">
        <v>67</v>
      </c>
      <c r="AI4" s="294" t="s">
        <v>80</v>
      </c>
      <c r="AJ4" s="294"/>
      <c r="AK4" s="294"/>
      <c r="AL4" s="294"/>
      <c r="AM4" s="294"/>
      <c r="AN4" s="292" t="s">
        <v>81</v>
      </c>
      <c r="AO4" s="292"/>
      <c r="AP4" s="292"/>
      <c r="AQ4" s="292"/>
      <c r="AR4" s="292"/>
      <c r="AS4" s="292"/>
      <c r="AT4" s="292"/>
      <c r="AU4" s="292"/>
      <c r="AV4" s="292"/>
      <c r="AW4" s="293"/>
      <c r="AX4" s="292"/>
      <c r="AY4" s="292"/>
      <c r="AZ4" s="292"/>
      <c r="BA4" s="292"/>
      <c r="BB4" s="292"/>
      <c r="BC4" s="292"/>
      <c r="BD4" s="303"/>
      <c r="BE4" s="303"/>
      <c r="BF4" s="292"/>
      <c r="BG4" s="298"/>
      <c r="BH4" s="300"/>
      <c r="BI4" s="301"/>
    </row>
    <row r="5" spans="1:61" ht="25.5" customHeight="1">
      <c r="A5" s="296"/>
      <c r="B5" s="296"/>
      <c r="C5" s="292"/>
      <c r="D5" s="294"/>
      <c r="E5" s="294"/>
      <c r="F5" s="294"/>
      <c r="G5" s="294"/>
      <c r="H5" s="292"/>
      <c r="I5" s="292"/>
      <c r="J5" s="292" t="s">
        <v>82</v>
      </c>
      <c r="K5" s="292" t="s">
        <v>83</v>
      </c>
      <c r="L5" s="292" t="s">
        <v>84</v>
      </c>
      <c r="M5" s="292"/>
      <c r="N5" s="292"/>
      <c r="O5" s="292"/>
      <c r="P5" s="292"/>
      <c r="Q5" s="292"/>
      <c r="R5" s="292" t="s">
        <v>85</v>
      </c>
      <c r="S5" s="135"/>
      <c r="T5" s="135"/>
      <c r="U5" s="135"/>
      <c r="V5" s="135"/>
      <c r="W5" s="292" t="s">
        <v>86</v>
      </c>
      <c r="X5" s="294" t="s">
        <v>87</v>
      </c>
      <c r="Y5" s="294" t="s">
        <v>88</v>
      </c>
      <c r="Z5" s="294" t="s">
        <v>89</v>
      </c>
      <c r="AA5" s="294" t="s">
        <v>90</v>
      </c>
      <c r="AB5" s="294" t="s">
        <v>91</v>
      </c>
      <c r="AC5" s="294" t="s">
        <v>92</v>
      </c>
      <c r="AD5" s="294" t="s">
        <v>93</v>
      </c>
      <c r="AE5" s="294" t="s">
        <v>94</v>
      </c>
      <c r="AF5" s="294" t="s">
        <v>95</v>
      </c>
      <c r="AG5" s="128"/>
      <c r="AH5" s="292"/>
      <c r="AI5" s="294" t="s">
        <v>82</v>
      </c>
      <c r="AJ5" s="294" t="s">
        <v>96</v>
      </c>
      <c r="AK5" s="294" t="s">
        <v>97</v>
      </c>
      <c r="AL5" s="294" t="s">
        <v>98</v>
      </c>
      <c r="AM5" s="294" t="s">
        <v>99</v>
      </c>
      <c r="AN5" s="294" t="s">
        <v>82</v>
      </c>
      <c r="AO5" s="292" t="s">
        <v>100</v>
      </c>
      <c r="AP5" s="292"/>
      <c r="AQ5" s="292"/>
      <c r="AR5" s="292" t="s">
        <v>101</v>
      </c>
      <c r="AS5" s="292" t="s">
        <v>102</v>
      </c>
      <c r="AT5" s="292" t="s">
        <v>103</v>
      </c>
      <c r="AU5" s="292" t="s">
        <v>104</v>
      </c>
      <c r="AV5" s="292" t="s">
        <v>105</v>
      </c>
      <c r="AW5" s="293" t="s">
        <v>106</v>
      </c>
      <c r="AX5" s="292" t="s">
        <v>107</v>
      </c>
      <c r="AY5" s="292" t="s">
        <v>108</v>
      </c>
      <c r="AZ5" s="292" t="s">
        <v>109</v>
      </c>
      <c r="BA5" s="292" t="s">
        <v>110</v>
      </c>
      <c r="BB5" s="292"/>
      <c r="BC5" s="292"/>
      <c r="BD5" s="303"/>
      <c r="BE5" s="303"/>
      <c r="BF5" s="292"/>
      <c r="BG5" s="298"/>
      <c r="BH5" s="300"/>
      <c r="BI5" s="301"/>
    </row>
    <row r="6" spans="1:61" ht="85.5" customHeight="1">
      <c r="A6" s="296"/>
      <c r="B6" s="296"/>
      <c r="C6" s="292"/>
      <c r="D6" s="294"/>
      <c r="E6" s="294"/>
      <c r="F6" s="294"/>
      <c r="G6" s="294"/>
      <c r="H6" s="292"/>
      <c r="I6" s="292"/>
      <c r="J6" s="292"/>
      <c r="K6" s="292"/>
      <c r="L6" s="127" t="s">
        <v>111</v>
      </c>
      <c r="M6" s="127" t="s">
        <v>112</v>
      </c>
      <c r="N6" s="127" t="s">
        <v>113</v>
      </c>
      <c r="O6" s="127" t="s">
        <v>114</v>
      </c>
      <c r="P6" s="127" t="s">
        <v>115</v>
      </c>
      <c r="Q6" s="127" t="s">
        <v>116</v>
      </c>
      <c r="R6" s="292"/>
      <c r="S6" s="135" t="s">
        <v>117</v>
      </c>
      <c r="T6" s="135" t="s">
        <v>118</v>
      </c>
      <c r="U6" s="135" t="s">
        <v>119</v>
      </c>
      <c r="V6" s="135" t="s">
        <v>120</v>
      </c>
      <c r="W6" s="292"/>
      <c r="X6" s="294"/>
      <c r="Y6" s="294"/>
      <c r="Z6" s="294"/>
      <c r="AA6" s="294"/>
      <c r="AB6" s="294"/>
      <c r="AC6" s="294"/>
      <c r="AD6" s="294"/>
      <c r="AE6" s="294"/>
      <c r="AF6" s="294"/>
      <c r="AG6" s="128"/>
      <c r="AH6" s="292"/>
      <c r="AI6" s="294"/>
      <c r="AJ6" s="294"/>
      <c r="AK6" s="294"/>
      <c r="AL6" s="294"/>
      <c r="AM6" s="294"/>
      <c r="AN6" s="294"/>
      <c r="AO6" s="127" t="s">
        <v>111</v>
      </c>
      <c r="AP6" s="127" t="s">
        <v>121</v>
      </c>
      <c r="AQ6" s="127" t="s">
        <v>122</v>
      </c>
      <c r="AR6" s="292"/>
      <c r="AS6" s="292"/>
      <c r="AT6" s="292"/>
      <c r="AU6" s="292"/>
      <c r="AV6" s="292"/>
      <c r="AW6" s="293"/>
      <c r="AX6" s="292"/>
      <c r="AY6" s="292"/>
      <c r="AZ6" s="292"/>
      <c r="BA6" s="292"/>
      <c r="BB6" s="292"/>
      <c r="BC6" s="292"/>
      <c r="BD6" s="304"/>
      <c r="BE6" s="304"/>
      <c r="BF6" s="292"/>
      <c r="BG6" s="299"/>
      <c r="BH6" s="300"/>
      <c r="BI6" s="301"/>
    </row>
    <row r="7" spans="1:61" ht="14.25" customHeight="1">
      <c r="A7" s="129">
        <v>1</v>
      </c>
      <c r="B7" s="129" t="s">
        <v>123</v>
      </c>
      <c r="C7" s="130" t="s">
        <v>124</v>
      </c>
      <c r="D7" s="131">
        <v>40</v>
      </c>
      <c r="E7" s="131"/>
      <c r="F7" s="131"/>
      <c r="G7" s="131">
        <v>25</v>
      </c>
      <c r="H7" s="131">
        <f t="shared" ref="H7:H38" si="0">SUBTOTAL(9,D7:G7)</f>
        <v>65</v>
      </c>
      <c r="I7" s="134">
        <f t="shared" ref="I7:I158" si="1">J7+AI7+AN7</f>
        <v>993.57</v>
      </c>
      <c r="J7" s="134">
        <f t="shared" ref="J7:J38" si="2">K7+L7+R7+W7+X7+Y7+Z7+AA7+AB7+AC7+AD7+AE7+AF7</f>
        <v>362.79</v>
      </c>
      <c r="K7" s="129">
        <v>159.99</v>
      </c>
      <c r="L7" s="134">
        <f t="shared" ref="L7:L158" si="3">SUM(M7:Q7)</f>
        <v>90</v>
      </c>
      <c r="M7" s="129">
        <v>90</v>
      </c>
      <c r="N7" s="129"/>
      <c r="O7" s="129"/>
      <c r="P7" s="129"/>
      <c r="Q7" s="129"/>
      <c r="R7" s="134">
        <f t="shared" ref="R7:R38" si="4">SUM(S7:U7)</f>
        <v>13.33</v>
      </c>
      <c r="S7" s="129">
        <v>13.33</v>
      </c>
      <c r="T7" s="129"/>
      <c r="U7" s="129"/>
      <c r="V7" s="129"/>
      <c r="W7" s="129"/>
      <c r="X7" s="129"/>
      <c r="Y7" s="136">
        <v>42.13</v>
      </c>
      <c r="Z7" s="129"/>
      <c r="AA7" s="129">
        <v>21.44</v>
      </c>
      <c r="AB7" s="129"/>
      <c r="AC7" s="129">
        <v>2.5</v>
      </c>
      <c r="AD7" s="129">
        <v>31.6</v>
      </c>
      <c r="AE7" s="129"/>
      <c r="AF7" s="129">
        <v>1.8</v>
      </c>
      <c r="AG7" s="134">
        <v>1E-4</v>
      </c>
      <c r="AH7" s="139" t="s">
        <v>124</v>
      </c>
      <c r="AI7" s="134">
        <f t="shared" ref="AI7:AI38" si="5">SUM(AJ7:AM7)</f>
        <v>628.96</v>
      </c>
      <c r="AJ7" s="129">
        <v>41.56</v>
      </c>
      <c r="AK7" s="129">
        <v>26.4</v>
      </c>
      <c r="AL7" s="129">
        <v>561</v>
      </c>
      <c r="AM7" s="129">
        <v>0</v>
      </c>
      <c r="AN7" s="134">
        <f t="shared" ref="AN7:AN11" si="6">AO7+AR7+AS7+AT7+AU7+AW7+AX7+AY7+AZ7+BA7+AV7</f>
        <v>1.82</v>
      </c>
      <c r="AO7" s="134">
        <f t="shared" ref="AO7:AO38" si="7">AP7+AQ7</f>
        <v>0</v>
      </c>
      <c r="AP7" s="129"/>
      <c r="AQ7" s="129"/>
      <c r="AR7" s="129"/>
      <c r="AS7" s="129"/>
      <c r="AT7" s="129">
        <v>1.82</v>
      </c>
      <c r="AU7" s="129"/>
      <c r="AV7" s="129"/>
      <c r="AW7" s="136"/>
      <c r="AX7" s="129"/>
      <c r="AY7" s="129"/>
      <c r="AZ7" s="129"/>
      <c r="BA7" s="129"/>
      <c r="BB7" s="129">
        <v>18</v>
      </c>
      <c r="BC7" s="129"/>
      <c r="BD7" s="129"/>
      <c r="BE7" s="129"/>
      <c r="BF7" s="134">
        <f t="shared" ref="BF7:BF38" si="8">I7+BB7+BD7+BC7+BE7</f>
        <v>1011.57</v>
      </c>
      <c r="BG7" s="129"/>
      <c r="BH7" s="80"/>
      <c r="BI7" s="143"/>
    </row>
    <row r="8" spans="1:61" ht="14.25" customHeight="1">
      <c r="A8" s="129">
        <v>2</v>
      </c>
      <c r="B8" s="129" t="s">
        <v>123</v>
      </c>
      <c r="C8" s="130" t="s">
        <v>125</v>
      </c>
      <c r="D8" s="131">
        <v>48</v>
      </c>
      <c r="E8" s="131"/>
      <c r="F8" s="131">
        <v>1</v>
      </c>
      <c r="G8" s="131">
        <v>31</v>
      </c>
      <c r="H8" s="131">
        <f t="shared" si="0"/>
        <v>80</v>
      </c>
      <c r="I8" s="134">
        <f t="shared" si="1"/>
        <v>995.58600000000013</v>
      </c>
      <c r="J8" s="134">
        <f t="shared" si="2"/>
        <v>498.87000000000006</v>
      </c>
      <c r="K8" s="134">
        <v>236.16</v>
      </c>
      <c r="L8" s="134">
        <f t="shared" si="3"/>
        <v>103.5</v>
      </c>
      <c r="M8" s="129">
        <v>103.5</v>
      </c>
      <c r="N8" s="129"/>
      <c r="O8" s="129"/>
      <c r="P8" s="129"/>
      <c r="Q8" s="129"/>
      <c r="R8" s="134">
        <f t="shared" si="4"/>
        <v>19.29</v>
      </c>
      <c r="S8" s="129">
        <v>19.29</v>
      </c>
      <c r="T8" s="129"/>
      <c r="U8" s="129"/>
      <c r="V8" s="129"/>
      <c r="W8" s="129"/>
      <c r="X8" s="129">
        <v>4.9800000000000004</v>
      </c>
      <c r="Y8" s="136">
        <v>58.23</v>
      </c>
      <c r="Z8" s="129"/>
      <c r="AA8" s="129">
        <v>29.53</v>
      </c>
      <c r="AB8" s="129"/>
      <c r="AC8" s="129">
        <v>3.51</v>
      </c>
      <c r="AD8" s="129">
        <v>43.67</v>
      </c>
      <c r="AE8" s="129"/>
      <c r="AF8" s="129"/>
      <c r="AG8" s="134">
        <v>1E-4</v>
      </c>
      <c r="AH8" s="139" t="s">
        <v>125</v>
      </c>
      <c r="AI8" s="134">
        <f t="shared" si="5"/>
        <v>490.37599999999998</v>
      </c>
      <c r="AJ8" s="140">
        <v>50.015999999999998</v>
      </c>
      <c r="AK8" s="129">
        <v>30.36</v>
      </c>
      <c r="AL8" s="129">
        <v>410</v>
      </c>
      <c r="AM8" s="129"/>
      <c r="AN8" s="134">
        <f t="shared" si="6"/>
        <v>6.34</v>
      </c>
      <c r="AO8" s="134">
        <f t="shared" si="7"/>
        <v>3.36</v>
      </c>
      <c r="AP8" s="129"/>
      <c r="AQ8" s="129">
        <v>3.36</v>
      </c>
      <c r="AR8" s="129"/>
      <c r="AS8" s="129"/>
      <c r="AT8" s="129">
        <v>2.98</v>
      </c>
      <c r="AU8" s="129"/>
      <c r="AV8" s="129"/>
      <c r="AW8" s="136"/>
      <c r="AX8" s="129"/>
      <c r="AY8" s="129"/>
      <c r="AZ8" s="129"/>
      <c r="BA8" s="129"/>
      <c r="BB8" s="129">
        <v>0</v>
      </c>
      <c r="BC8" s="129"/>
      <c r="BD8" s="129"/>
      <c r="BE8" s="129"/>
      <c r="BF8" s="134">
        <f t="shared" si="8"/>
        <v>995.58600000000013</v>
      </c>
      <c r="BG8" s="129"/>
      <c r="BH8" s="80"/>
      <c r="BI8" s="143"/>
    </row>
    <row r="9" spans="1:61" ht="14.25" customHeight="1">
      <c r="A9" s="129">
        <v>3</v>
      </c>
      <c r="B9" s="129" t="s">
        <v>123</v>
      </c>
      <c r="C9" s="130" t="s">
        <v>126</v>
      </c>
      <c r="D9" s="131">
        <v>58</v>
      </c>
      <c r="E9" s="131"/>
      <c r="F9" s="131"/>
      <c r="G9" s="131">
        <v>25</v>
      </c>
      <c r="H9" s="131">
        <f t="shared" si="0"/>
        <v>83</v>
      </c>
      <c r="I9" s="134">
        <f t="shared" si="1"/>
        <v>1194.81</v>
      </c>
      <c r="J9" s="134">
        <f t="shared" si="2"/>
        <v>546.42999999999995</v>
      </c>
      <c r="K9" s="129">
        <v>247.53</v>
      </c>
      <c r="L9" s="134">
        <f t="shared" si="3"/>
        <v>105.75</v>
      </c>
      <c r="M9" s="129">
        <v>105.75</v>
      </c>
      <c r="N9" s="129"/>
      <c r="O9" s="129"/>
      <c r="P9" s="129"/>
      <c r="Q9" s="129"/>
      <c r="R9" s="134">
        <f t="shared" si="4"/>
        <v>17.48</v>
      </c>
      <c r="S9" s="129">
        <v>17.48</v>
      </c>
      <c r="T9" s="129"/>
      <c r="U9" s="129"/>
      <c r="V9" s="129"/>
      <c r="W9" s="129"/>
      <c r="X9" s="129">
        <v>27.39</v>
      </c>
      <c r="Y9" s="136">
        <v>63.7</v>
      </c>
      <c r="Z9" s="129"/>
      <c r="AA9" s="129">
        <v>32.54</v>
      </c>
      <c r="AB9" s="129"/>
      <c r="AC9" s="129">
        <v>4.26</v>
      </c>
      <c r="AD9" s="129">
        <v>47.78</v>
      </c>
      <c r="AE9" s="129"/>
      <c r="AF9" s="129"/>
      <c r="AG9" s="134">
        <v>1E-4</v>
      </c>
      <c r="AH9" s="139" t="s">
        <v>126</v>
      </c>
      <c r="AI9" s="134">
        <f t="shared" si="5"/>
        <v>648.38</v>
      </c>
      <c r="AJ9" s="140">
        <v>61.36</v>
      </c>
      <c r="AK9" s="129">
        <v>31.02</v>
      </c>
      <c r="AL9" s="129">
        <v>556</v>
      </c>
      <c r="AM9" s="129"/>
      <c r="AN9" s="134">
        <f t="shared" si="6"/>
        <v>0</v>
      </c>
      <c r="AO9" s="134">
        <f t="shared" si="7"/>
        <v>0</v>
      </c>
      <c r="AP9" s="129"/>
      <c r="AQ9" s="129"/>
      <c r="AR9" s="129"/>
      <c r="AS9" s="129"/>
      <c r="AT9" s="129"/>
      <c r="AU9" s="129"/>
      <c r="AV9" s="129"/>
      <c r="AW9" s="136"/>
      <c r="AX9" s="129"/>
      <c r="AY9" s="129"/>
      <c r="AZ9" s="129"/>
      <c r="BA9" s="129"/>
      <c r="BB9" s="129">
        <v>0</v>
      </c>
      <c r="BC9" s="129"/>
      <c r="BD9" s="129"/>
      <c r="BE9" s="129"/>
      <c r="BF9" s="134">
        <f t="shared" si="8"/>
        <v>1194.81</v>
      </c>
      <c r="BG9" s="129"/>
      <c r="BH9" s="80"/>
      <c r="BI9" s="143"/>
    </row>
    <row r="10" spans="1:61" ht="14.25" customHeight="1">
      <c r="A10" s="129">
        <v>4</v>
      </c>
      <c r="B10" s="129" t="s">
        <v>123</v>
      </c>
      <c r="C10" s="130" t="s">
        <v>127</v>
      </c>
      <c r="D10" s="131">
        <v>27</v>
      </c>
      <c r="E10" s="131"/>
      <c r="F10" s="131"/>
      <c r="G10" s="131">
        <v>25</v>
      </c>
      <c r="H10" s="131">
        <f t="shared" si="0"/>
        <v>52</v>
      </c>
      <c r="I10" s="134">
        <f t="shared" si="1"/>
        <v>621.40999999999985</v>
      </c>
      <c r="J10" s="134">
        <f t="shared" si="2"/>
        <v>278.37</v>
      </c>
      <c r="K10" s="129">
        <v>131.37</v>
      </c>
      <c r="L10" s="134">
        <f t="shared" si="3"/>
        <v>58.5</v>
      </c>
      <c r="M10" s="129">
        <v>58.5</v>
      </c>
      <c r="N10" s="129"/>
      <c r="O10" s="129"/>
      <c r="P10" s="129"/>
      <c r="Q10" s="129"/>
      <c r="R10" s="134">
        <f t="shared" si="4"/>
        <v>10.66</v>
      </c>
      <c r="S10" s="129">
        <v>10.66</v>
      </c>
      <c r="T10" s="129"/>
      <c r="U10" s="129"/>
      <c r="V10" s="129"/>
      <c r="W10" s="129"/>
      <c r="X10" s="129">
        <v>2.4900000000000002</v>
      </c>
      <c r="Y10" s="136">
        <v>32.479999999999997</v>
      </c>
      <c r="Z10" s="129"/>
      <c r="AA10" s="129">
        <v>16.54</v>
      </c>
      <c r="AB10" s="129"/>
      <c r="AC10" s="129">
        <v>1.97</v>
      </c>
      <c r="AD10" s="129">
        <v>24.36</v>
      </c>
      <c r="AE10" s="129"/>
      <c r="AF10" s="129"/>
      <c r="AG10" s="134">
        <v>1E-4</v>
      </c>
      <c r="AH10" s="139" t="s">
        <v>127</v>
      </c>
      <c r="AI10" s="134">
        <f t="shared" si="5"/>
        <v>341.77999999999992</v>
      </c>
      <c r="AJ10" s="140">
        <v>28.619999999999902</v>
      </c>
      <c r="AK10" s="129">
        <v>17.16</v>
      </c>
      <c r="AL10" s="129">
        <v>296</v>
      </c>
      <c r="AM10" s="129"/>
      <c r="AN10" s="134">
        <f t="shared" si="6"/>
        <v>1.26</v>
      </c>
      <c r="AO10" s="134">
        <f t="shared" si="7"/>
        <v>0</v>
      </c>
      <c r="AP10" s="129"/>
      <c r="AQ10" s="129"/>
      <c r="AR10" s="129"/>
      <c r="AS10" s="129"/>
      <c r="AT10" s="129">
        <v>1.26</v>
      </c>
      <c r="AU10" s="129"/>
      <c r="AV10" s="129"/>
      <c r="AW10" s="136"/>
      <c r="AX10" s="129"/>
      <c r="AY10" s="129"/>
      <c r="AZ10" s="129"/>
      <c r="BA10" s="129"/>
      <c r="BB10" s="129">
        <v>80</v>
      </c>
      <c r="BC10" s="129"/>
      <c r="BD10" s="129"/>
      <c r="BE10" s="129"/>
      <c r="BF10" s="134">
        <f t="shared" si="8"/>
        <v>701.40999999999985</v>
      </c>
      <c r="BG10" s="129"/>
      <c r="BH10" s="80"/>
      <c r="BI10" s="143"/>
    </row>
    <row r="11" spans="1:61" ht="14.25" customHeight="1">
      <c r="A11" s="129">
        <v>5</v>
      </c>
      <c r="B11" s="129" t="s">
        <v>123</v>
      </c>
      <c r="C11" s="130" t="s">
        <v>128</v>
      </c>
      <c r="D11" s="131">
        <v>101</v>
      </c>
      <c r="E11" s="131"/>
      <c r="F11" s="131"/>
      <c r="G11" s="131">
        <v>19</v>
      </c>
      <c r="H11" s="131">
        <f t="shared" si="0"/>
        <v>120</v>
      </c>
      <c r="I11" s="134">
        <f t="shared" si="1"/>
        <v>1954.8380000000002</v>
      </c>
      <c r="J11" s="134">
        <f t="shared" si="2"/>
        <v>934.80000000000018</v>
      </c>
      <c r="K11" s="129">
        <v>403.31</v>
      </c>
      <c r="L11" s="134">
        <f t="shared" si="3"/>
        <v>242.8</v>
      </c>
      <c r="M11" s="129">
        <v>218.25</v>
      </c>
      <c r="N11" s="129"/>
      <c r="O11" s="129"/>
      <c r="P11" s="129"/>
      <c r="Q11" s="129">
        <v>24.55</v>
      </c>
      <c r="R11" s="134">
        <f t="shared" si="4"/>
        <v>32.51</v>
      </c>
      <c r="S11" s="129">
        <v>32.51</v>
      </c>
      <c r="T11" s="129"/>
      <c r="U11" s="129"/>
      <c r="V11" s="129"/>
      <c r="W11" s="129"/>
      <c r="X11" s="129">
        <v>9.9600000000000009</v>
      </c>
      <c r="Y11" s="136">
        <v>106.24</v>
      </c>
      <c r="Z11" s="129"/>
      <c r="AA11" s="129">
        <v>53.82</v>
      </c>
      <c r="AB11" s="129"/>
      <c r="AC11" s="129">
        <v>6.48</v>
      </c>
      <c r="AD11" s="129">
        <v>79.680000000000007</v>
      </c>
      <c r="AE11" s="129"/>
      <c r="AF11" s="129"/>
      <c r="AG11" s="134">
        <v>1E-4</v>
      </c>
      <c r="AH11" s="139" t="s">
        <v>128</v>
      </c>
      <c r="AI11" s="134">
        <f t="shared" si="5"/>
        <v>1016.7280000000001</v>
      </c>
      <c r="AJ11" s="140">
        <v>165.708</v>
      </c>
      <c r="AK11" s="129">
        <v>64.02</v>
      </c>
      <c r="AL11" s="129">
        <v>472</v>
      </c>
      <c r="AM11" s="129">
        <v>315</v>
      </c>
      <c r="AN11" s="134">
        <f t="shared" si="6"/>
        <v>3.31</v>
      </c>
      <c r="AO11" s="134">
        <f t="shared" si="7"/>
        <v>0</v>
      </c>
      <c r="AP11" s="129"/>
      <c r="AQ11" s="129"/>
      <c r="AR11" s="129"/>
      <c r="AS11" s="129"/>
      <c r="AT11" s="129">
        <v>3.31</v>
      </c>
      <c r="AU11" s="129"/>
      <c r="AV11" s="129"/>
      <c r="AW11" s="136"/>
      <c r="AX11" s="129"/>
      <c r="AY11" s="129"/>
      <c r="AZ11" s="129"/>
      <c r="BA11" s="129"/>
      <c r="BB11" s="129">
        <f>260+47</f>
        <v>307</v>
      </c>
      <c r="BC11" s="129"/>
      <c r="BD11" s="129"/>
      <c r="BE11" s="129"/>
      <c r="BF11" s="134">
        <f t="shared" si="8"/>
        <v>2261.8380000000002</v>
      </c>
      <c r="BG11" s="129"/>
      <c r="BH11" s="80"/>
      <c r="BI11" s="143"/>
    </row>
    <row r="12" spans="1:61" ht="14.25" customHeight="1">
      <c r="A12" s="129">
        <v>6</v>
      </c>
      <c r="B12" s="129" t="s">
        <v>123</v>
      </c>
      <c r="C12" s="130" t="s">
        <v>129</v>
      </c>
      <c r="D12" s="131">
        <v>24</v>
      </c>
      <c r="E12" s="131"/>
      <c r="F12" s="131"/>
      <c r="G12" s="131">
        <v>6</v>
      </c>
      <c r="H12" s="131">
        <f t="shared" si="0"/>
        <v>30</v>
      </c>
      <c r="I12" s="134">
        <f t="shared" si="1"/>
        <v>485.47199999999998</v>
      </c>
      <c r="J12" s="134">
        <f t="shared" si="2"/>
        <v>235.3</v>
      </c>
      <c r="K12" s="129">
        <v>92.69</v>
      </c>
      <c r="L12" s="134">
        <f t="shared" si="3"/>
        <v>63.54</v>
      </c>
      <c r="M12" s="129">
        <v>40.5</v>
      </c>
      <c r="N12" s="129"/>
      <c r="O12" s="129"/>
      <c r="P12" s="129"/>
      <c r="Q12" s="129">
        <v>23.04</v>
      </c>
      <c r="R12" s="134">
        <f t="shared" si="4"/>
        <v>6.5</v>
      </c>
      <c r="S12" s="129">
        <v>6.5</v>
      </c>
      <c r="T12" s="129"/>
      <c r="U12" s="129"/>
      <c r="V12" s="129"/>
      <c r="W12" s="129"/>
      <c r="X12" s="129">
        <v>14.94</v>
      </c>
      <c r="Y12" s="136">
        <v>24.74</v>
      </c>
      <c r="Z12" s="129"/>
      <c r="AA12" s="129">
        <v>12.64</v>
      </c>
      <c r="AB12" s="129"/>
      <c r="AC12" s="129">
        <v>1.69</v>
      </c>
      <c r="AD12" s="129">
        <v>18.559999999999999</v>
      </c>
      <c r="AE12" s="129"/>
      <c r="AF12" s="129"/>
      <c r="AG12" s="134">
        <v>1E-4</v>
      </c>
      <c r="AH12" s="139" t="s">
        <v>129</v>
      </c>
      <c r="AI12" s="134">
        <f t="shared" si="5"/>
        <v>99.551999999999992</v>
      </c>
      <c r="AJ12" s="140">
        <v>39.671999999999997</v>
      </c>
      <c r="AK12" s="129">
        <v>11.88</v>
      </c>
      <c r="AL12" s="129">
        <v>48</v>
      </c>
      <c r="AM12" s="129"/>
      <c r="AN12" s="134">
        <f t="shared" ref="AN12:AN161" si="9">AO12+AR12+AS12+AT12+AU12+AW12+AX12+AY12+AZ12+BA12+AV12</f>
        <v>150.62</v>
      </c>
      <c r="AO12" s="134">
        <f t="shared" si="7"/>
        <v>0</v>
      </c>
      <c r="AP12" s="129"/>
      <c r="AQ12" s="129"/>
      <c r="AR12" s="129"/>
      <c r="AS12" s="129"/>
      <c r="AT12" s="129">
        <v>0.62</v>
      </c>
      <c r="AU12" s="129"/>
      <c r="AV12" s="129"/>
      <c r="AW12" s="136"/>
      <c r="AX12" s="129"/>
      <c r="AY12" s="129"/>
      <c r="AZ12" s="129"/>
      <c r="BA12" s="129">
        <v>150</v>
      </c>
      <c r="BB12" s="129">
        <v>122</v>
      </c>
      <c r="BC12" s="129"/>
      <c r="BD12" s="129"/>
      <c r="BE12" s="129"/>
      <c r="BF12" s="134">
        <f t="shared" si="8"/>
        <v>607.47199999999998</v>
      </c>
      <c r="BG12" s="129"/>
      <c r="BH12" s="80"/>
      <c r="BI12" s="143"/>
    </row>
    <row r="13" spans="1:61" ht="14.25" customHeight="1">
      <c r="A13" s="129">
        <v>7</v>
      </c>
      <c r="B13" s="129" t="s">
        <v>123</v>
      </c>
      <c r="C13" s="130" t="s">
        <v>130</v>
      </c>
      <c r="D13" s="131">
        <v>33</v>
      </c>
      <c r="E13" s="131"/>
      <c r="F13" s="131"/>
      <c r="G13" s="131">
        <v>9</v>
      </c>
      <c r="H13" s="131">
        <f t="shared" si="0"/>
        <v>42</v>
      </c>
      <c r="I13" s="134">
        <f t="shared" si="1"/>
        <v>901.52799999999991</v>
      </c>
      <c r="J13" s="134">
        <f t="shared" si="2"/>
        <v>284.79000000000002</v>
      </c>
      <c r="K13" s="129">
        <v>123.42</v>
      </c>
      <c r="L13" s="134">
        <f t="shared" si="3"/>
        <v>67.5</v>
      </c>
      <c r="M13" s="129">
        <v>67.5</v>
      </c>
      <c r="N13" s="129"/>
      <c r="O13" s="129"/>
      <c r="P13" s="129"/>
      <c r="Q13" s="129"/>
      <c r="R13" s="134">
        <f t="shared" si="4"/>
        <v>9.2100000000000009</v>
      </c>
      <c r="S13" s="129">
        <v>9.2100000000000009</v>
      </c>
      <c r="T13" s="129"/>
      <c r="U13" s="129"/>
      <c r="V13" s="129"/>
      <c r="W13" s="129"/>
      <c r="X13" s="129">
        <v>7.47</v>
      </c>
      <c r="Y13" s="136">
        <v>33.22</v>
      </c>
      <c r="Z13" s="129"/>
      <c r="AA13" s="129">
        <v>16.93</v>
      </c>
      <c r="AB13" s="129"/>
      <c r="AC13" s="129">
        <v>2.13</v>
      </c>
      <c r="AD13" s="129">
        <v>24.91</v>
      </c>
      <c r="AE13" s="129"/>
      <c r="AF13" s="129"/>
      <c r="AG13" s="134">
        <v>1E-4</v>
      </c>
      <c r="AH13" s="139" t="s">
        <v>130</v>
      </c>
      <c r="AI13" s="134">
        <f t="shared" si="5"/>
        <v>354.82799999999997</v>
      </c>
      <c r="AJ13" s="140">
        <v>32.027999999999999</v>
      </c>
      <c r="AK13" s="129">
        <v>19.8</v>
      </c>
      <c r="AL13" s="129">
        <v>303</v>
      </c>
      <c r="AM13" s="129"/>
      <c r="AN13" s="134">
        <f t="shared" si="9"/>
        <v>261.90999999999997</v>
      </c>
      <c r="AO13" s="134">
        <f t="shared" si="7"/>
        <v>0</v>
      </c>
      <c r="AP13" s="129"/>
      <c r="AQ13" s="129"/>
      <c r="AR13" s="129"/>
      <c r="AS13" s="129"/>
      <c r="AT13" s="129">
        <v>1.51</v>
      </c>
      <c r="AU13" s="129"/>
      <c r="AV13" s="129"/>
      <c r="AW13" s="136"/>
      <c r="AX13" s="129"/>
      <c r="AY13" s="129"/>
      <c r="AZ13" s="129"/>
      <c r="BA13" s="129">
        <v>260.39999999999998</v>
      </c>
      <c r="BB13" s="129">
        <v>495</v>
      </c>
      <c r="BC13" s="129"/>
      <c r="BD13" s="129"/>
      <c r="BE13" s="129"/>
      <c r="BF13" s="134">
        <f t="shared" si="8"/>
        <v>1396.5279999999998</v>
      </c>
      <c r="BG13" s="129"/>
      <c r="BH13" s="80"/>
      <c r="BI13" s="143"/>
    </row>
    <row r="14" spans="1:61" ht="14.25" customHeight="1">
      <c r="A14" s="129">
        <v>8</v>
      </c>
      <c r="B14" s="129" t="s">
        <v>123</v>
      </c>
      <c r="C14" s="130" t="s">
        <v>131</v>
      </c>
      <c r="D14" s="131">
        <v>18</v>
      </c>
      <c r="E14" s="131"/>
      <c r="F14" s="131"/>
      <c r="G14" s="131">
        <v>6</v>
      </c>
      <c r="H14" s="131">
        <f t="shared" si="0"/>
        <v>24</v>
      </c>
      <c r="I14" s="134">
        <f t="shared" si="1"/>
        <v>446.11199999999997</v>
      </c>
      <c r="J14" s="134">
        <f t="shared" si="2"/>
        <v>162.17999999999998</v>
      </c>
      <c r="K14" s="129">
        <v>71.81</v>
      </c>
      <c r="L14" s="134">
        <f t="shared" si="3"/>
        <v>38.25</v>
      </c>
      <c r="M14" s="129">
        <v>38.25</v>
      </c>
      <c r="N14" s="129"/>
      <c r="O14" s="129"/>
      <c r="P14" s="129"/>
      <c r="Q14" s="129"/>
      <c r="R14" s="134">
        <f t="shared" si="4"/>
        <v>5.74</v>
      </c>
      <c r="S14" s="129">
        <v>5.74</v>
      </c>
      <c r="T14" s="129"/>
      <c r="U14" s="129"/>
      <c r="V14" s="129"/>
      <c r="W14" s="129"/>
      <c r="X14" s="129">
        <v>2.4900000000000002</v>
      </c>
      <c r="Y14" s="136">
        <v>18.93</v>
      </c>
      <c r="Z14" s="129"/>
      <c r="AA14" s="129">
        <v>9.61</v>
      </c>
      <c r="AB14" s="129"/>
      <c r="AC14" s="129">
        <v>1.1599999999999999</v>
      </c>
      <c r="AD14" s="129">
        <v>14.19</v>
      </c>
      <c r="AE14" s="129"/>
      <c r="AF14" s="129"/>
      <c r="AG14" s="134">
        <v>1E-4</v>
      </c>
      <c r="AH14" s="139" t="s">
        <v>131</v>
      </c>
      <c r="AI14" s="134">
        <f t="shared" si="5"/>
        <v>188.93200000000002</v>
      </c>
      <c r="AJ14" s="140">
        <v>17.712</v>
      </c>
      <c r="AK14" s="129">
        <v>11.22</v>
      </c>
      <c r="AL14" s="129">
        <v>160</v>
      </c>
      <c r="AM14" s="129"/>
      <c r="AN14" s="134">
        <f t="shared" si="9"/>
        <v>95</v>
      </c>
      <c r="AO14" s="134">
        <f t="shared" si="7"/>
        <v>0</v>
      </c>
      <c r="AP14" s="129"/>
      <c r="AQ14" s="129"/>
      <c r="AR14" s="129"/>
      <c r="AS14" s="129"/>
      <c r="AT14" s="129"/>
      <c r="AU14" s="129"/>
      <c r="AV14" s="129"/>
      <c r="AW14" s="136"/>
      <c r="AX14" s="129">
        <v>20</v>
      </c>
      <c r="AY14" s="129"/>
      <c r="AZ14" s="129"/>
      <c r="BA14" s="129">
        <v>75</v>
      </c>
      <c r="BB14" s="129">
        <f>152+115</f>
        <v>267</v>
      </c>
      <c r="BC14" s="129"/>
      <c r="BD14" s="129"/>
      <c r="BE14" s="129"/>
      <c r="BF14" s="134">
        <f t="shared" si="8"/>
        <v>713.11199999999997</v>
      </c>
      <c r="BG14" s="129"/>
      <c r="BH14" s="80"/>
      <c r="BI14" s="143"/>
    </row>
    <row r="15" spans="1:61" ht="14.25" customHeight="1">
      <c r="A15" s="129">
        <v>9</v>
      </c>
      <c r="B15" s="129" t="s">
        <v>123</v>
      </c>
      <c r="C15" s="130" t="s">
        <v>132</v>
      </c>
      <c r="D15" s="131">
        <v>12</v>
      </c>
      <c r="E15" s="131"/>
      <c r="F15" s="131"/>
      <c r="G15" s="131">
        <v>5</v>
      </c>
      <c r="H15" s="131">
        <f t="shared" si="0"/>
        <v>17</v>
      </c>
      <c r="I15" s="134">
        <f t="shared" si="1"/>
        <v>268.66999999999996</v>
      </c>
      <c r="J15" s="134">
        <f t="shared" si="2"/>
        <v>113.89999999999998</v>
      </c>
      <c r="K15" s="129">
        <v>51.86</v>
      </c>
      <c r="L15" s="134">
        <f t="shared" si="3"/>
        <v>24.75</v>
      </c>
      <c r="M15" s="129">
        <v>24.75</v>
      </c>
      <c r="N15" s="129"/>
      <c r="O15" s="129"/>
      <c r="P15" s="129"/>
      <c r="Q15" s="129"/>
      <c r="R15" s="134">
        <f t="shared" si="4"/>
        <v>3.94</v>
      </c>
      <c r="S15" s="129">
        <v>3.94</v>
      </c>
      <c r="T15" s="129"/>
      <c r="U15" s="129"/>
      <c r="V15" s="129"/>
      <c r="W15" s="129"/>
      <c r="X15" s="129">
        <v>2.4900000000000002</v>
      </c>
      <c r="Y15" s="136">
        <v>13.29</v>
      </c>
      <c r="Z15" s="129"/>
      <c r="AA15" s="129">
        <v>6.77</v>
      </c>
      <c r="AB15" s="129"/>
      <c r="AC15" s="129">
        <v>0.84</v>
      </c>
      <c r="AD15" s="129">
        <v>9.9600000000000009</v>
      </c>
      <c r="AE15" s="129"/>
      <c r="AF15" s="129"/>
      <c r="AG15" s="134">
        <v>1E-4</v>
      </c>
      <c r="AH15" s="139" t="s">
        <v>132</v>
      </c>
      <c r="AI15" s="134">
        <f t="shared" si="5"/>
        <v>154.26</v>
      </c>
      <c r="AJ15" s="140">
        <v>12</v>
      </c>
      <c r="AK15" s="129">
        <v>7.26</v>
      </c>
      <c r="AL15" s="129">
        <v>135</v>
      </c>
      <c r="AM15" s="129"/>
      <c r="AN15" s="134">
        <f t="shared" si="9"/>
        <v>0.51</v>
      </c>
      <c r="AO15" s="134">
        <f t="shared" si="7"/>
        <v>0</v>
      </c>
      <c r="AP15" s="129"/>
      <c r="AQ15" s="129"/>
      <c r="AR15" s="129"/>
      <c r="AS15" s="129"/>
      <c r="AT15" s="129">
        <v>0.51</v>
      </c>
      <c r="AU15" s="129"/>
      <c r="AV15" s="129"/>
      <c r="AW15" s="136"/>
      <c r="AX15" s="129"/>
      <c r="AY15" s="129"/>
      <c r="AZ15" s="129"/>
      <c r="BA15" s="129"/>
      <c r="BB15" s="129">
        <v>20</v>
      </c>
      <c r="BC15" s="129"/>
      <c r="BD15" s="129"/>
      <c r="BE15" s="129"/>
      <c r="BF15" s="134">
        <f t="shared" si="8"/>
        <v>288.66999999999996</v>
      </c>
      <c r="BG15" s="129"/>
      <c r="BH15" s="80"/>
      <c r="BI15" s="143"/>
    </row>
    <row r="16" spans="1:61" ht="14.25" customHeight="1">
      <c r="A16" s="129">
        <v>10</v>
      </c>
      <c r="B16" s="129" t="s">
        <v>123</v>
      </c>
      <c r="C16" s="130" t="s">
        <v>133</v>
      </c>
      <c r="D16" s="131">
        <v>19</v>
      </c>
      <c r="E16" s="131"/>
      <c r="F16" s="131"/>
      <c r="G16" s="131">
        <v>10</v>
      </c>
      <c r="H16" s="131">
        <f t="shared" si="0"/>
        <v>29</v>
      </c>
      <c r="I16" s="134">
        <f t="shared" si="1"/>
        <v>360.28000000000003</v>
      </c>
      <c r="J16" s="134">
        <f t="shared" si="2"/>
        <v>180.31</v>
      </c>
      <c r="K16" s="129">
        <v>82.78</v>
      </c>
      <c r="L16" s="134">
        <f t="shared" si="3"/>
        <v>31.5</v>
      </c>
      <c r="M16" s="129">
        <v>31.5</v>
      </c>
      <c r="N16" s="129"/>
      <c r="O16" s="129"/>
      <c r="P16" s="129"/>
      <c r="Q16" s="129"/>
      <c r="R16" s="134">
        <f t="shared" si="4"/>
        <v>4.47</v>
      </c>
      <c r="S16" s="129">
        <v>4.47</v>
      </c>
      <c r="T16" s="129"/>
      <c r="U16" s="129"/>
      <c r="V16" s="129"/>
      <c r="W16" s="129"/>
      <c r="X16" s="129">
        <v>12.45</v>
      </c>
      <c r="Y16" s="136">
        <v>20.99</v>
      </c>
      <c r="Z16" s="129"/>
      <c r="AA16" s="129">
        <v>10.85</v>
      </c>
      <c r="AB16" s="129"/>
      <c r="AC16" s="129">
        <v>1.53</v>
      </c>
      <c r="AD16" s="129">
        <v>15.74</v>
      </c>
      <c r="AE16" s="129"/>
      <c r="AF16" s="129"/>
      <c r="AG16" s="134">
        <v>1E-4</v>
      </c>
      <c r="AH16" s="139" t="s">
        <v>133</v>
      </c>
      <c r="AI16" s="134">
        <f t="shared" si="5"/>
        <v>177.49</v>
      </c>
      <c r="AJ16" s="140">
        <v>17.25</v>
      </c>
      <c r="AK16" s="129">
        <v>9.24</v>
      </c>
      <c r="AL16" s="129">
        <v>151</v>
      </c>
      <c r="AM16" s="129"/>
      <c r="AN16" s="134">
        <f t="shared" si="9"/>
        <v>2.48</v>
      </c>
      <c r="AO16" s="134">
        <f t="shared" si="7"/>
        <v>0</v>
      </c>
      <c r="AP16" s="129"/>
      <c r="AQ16" s="129"/>
      <c r="AR16" s="129"/>
      <c r="AS16" s="129"/>
      <c r="AT16" s="129">
        <v>2.48</v>
      </c>
      <c r="AU16" s="129"/>
      <c r="AV16" s="129"/>
      <c r="AW16" s="136"/>
      <c r="AX16" s="129"/>
      <c r="AY16" s="129"/>
      <c r="AZ16" s="129"/>
      <c r="BA16" s="129"/>
      <c r="BB16" s="129">
        <v>0</v>
      </c>
      <c r="BC16" s="129"/>
      <c r="BD16" s="129"/>
      <c r="BE16" s="129"/>
      <c r="BF16" s="134">
        <f t="shared" si="8"/>
        <v>360.28000000000003</v>
      </c>
      <c r="BG16" s="129"/>
      <c r="BH16" s="80"/>
      <c r="BI16" s="143"/>
    </row>
    <row r="17" spans="1:61" ht="14.25" customHeight="1">
      <c r="A17" s="129">
        <v>11</v>
      </c>
      <c r="B17" s="129" t="s">
        <v>123</v>
      </c>
      <c r="C17" s="130" t="s">
        <v>134</v>
      </c>
      <c r="D17" s="131">
        <v>7</v>
      </c>
      <c r="E17" s="131"/>
      <c r="F17" s="131"/>
      <c r="G17" s="131">
        <v>4</v>
      </c>
      <c r="H17" s="131">
        <f t="shared" si="0"/>
        <v>11</v>
      </c>
      <c r="I17" s="134">
        <f t="shared" si="1"/>
        <v>171.68799999999999</v>
      </c>
      <c r="J17" s="134">
        <f t="shared" si="2"/>
        <v>60.650000000000006</v>
      </c>
      <c r="K17" s="129">
        <v>26.22</v>
      </c>
      <c r="L17" s="134">
        <f t="shared" si="3"/>
        <v>11.25</v>
      </c>
      <c r="M17" s="129">
        <v>11.25</v>
      </c>
      <c r="N17" s="129"/>
      <c r="O17" s="129"/>
      <c r="P17" s="129"/>
      <c r="Q17" s="129"/>
      <c r="R17" s="134">
        <f t="shared" si="4"/>
        <v>1.7</v>
      </c>
      <c r="S17" s="129">
        <v>1.7</v>
      </c>
      <c r="T17" s="129"/>
      <c r="U17" s="129"/>
      <c r="V17" s="129"/>
      <c r="W17" s="129"/>
      <c r="X17" s="129">
        <v>4.9800000000000004</v>
      </c>
      <c r="Y17" s="136">
        <v>7.06</v>
      </c>
      <c r="Z17" s="129"/>
      <c r="AA17" s="129">
        <v>3.64</v>
      </c>
      <c r="AB17" s="129"/>
      <c r="AC17" s="129">
        <v>0.5</v>
      </c>
      <c r="AD17" s="129">
        <v>5.3</v>
      </c>
      <c r="AE17" s="129"/>
      <c r="AF17" s="129"/>
      <c r="AG17" s="134">
        <v>1E-4</v>
      </c>
      <c r="AH17" s="139" t="s">
        <v>134</v>
      </c>
      <c r="AI17" s="134">
        <f t="shared" si="5"/>
        <v>109.038</v>
      </c>
      <c r="AJ17" s="140">
        <v>6.7380000000000004</v>
      </c>
      <c r="AK17" s="129">
        <v>3.3</v>
      </c>
      <c r="AL17" s="129">
        <v>99</v>
      </c>
      <c r="AM17" s="129"/>
      <c r="AN17" s="134">
        <f t="shared" si="9"/>
        <v>2</v>
      </c>
      <c r="AO17" s="134">
        <f t="shared" si="7"/>
        <v>0</v>
      </c>
      <c r="AP17" s="129"/>
      <c r="AQ17" s="129"/>
      <c r="AR17" s="129"/>
      <c r="AS17" s="129"/>
      <c r="AT17" s="129"/>
      <c r="AU17" s="129"/>
      <c r="AV17" s="129"/>
      <c r="AW17" s="136"/>
      <c r="AX17" s="129"/>
      <c r="AY17" s="129"/>
      <c r="AZ17" s="129"/>
      <c r="BA17" s="129">
        <v>2</v>
      </c>
      <c r="BB17" s="129">
        <v>0</v>
      </c>
      <c r="BC17" s="129"/>
      <c r="BD17" s="129"/>
      <c r="BE17" s="129"/>
      <c r="BF17" s="134">
        <f t="shared" si="8"/>
        <v>171.68799999999999</v>
      </c>
      <c r="BG17" s="129"/>
      <c r="BH17" s="80"/>
      <c r="BI17" s="143"/>
    </row>
    <row r="18" spans="1:61" ht="14.25" customHeight="1">
      <c r="A18" s="129">
        <v>12</v>
      </c>
      <c r="B18" s="129" t="s">
        <v>123</v>
      </c>
      <c r="C18" s="130" t="s">
        <v>135</v>
      </c>
      <c r="D18" s="131">
        <v>2</v>
      </c>
      <c r="E18" s="131"/>
      <c r="F18" s="131"/>
      <c r="G18" s="131"/>
      <c r="H18" s="131">
        <f t="shared" si="0"/>
        <v>2</v>
      </c>
      <c r="I18" s="134">
        <f t="shared" si="1"/>
        <v>66.33</v>
      </c>
      <c r="J18" s="134">
        <f t="shared" si="2"/>
        <v>18.27</v>
      </c>
      <c r="K18" s="129">
        <v>8.15</v>
      </c>
      <c r="L18" s="134">
        <f t="shared" si="3"/>
        <v>4.5</v>
      </c>
      <c r="M18" s="129">
        <v>4.5</v>
      </c>
      <c r="N18" s="129"/>
      <c r="O18" s="129"/>
      <c r="P18" s="129"/>
      <c r="Q18" s="129"/>
      <c r="R18" s="134">
        <f t="shared" si="4"/>
        <v>0.68</v>
      </c>
      <c r="S18" s="129">
        <v>0.68</v>
      </c>
      <c r="T18" s="129"/>
      <c r="U18" s="129"/>
      <c r="V18" s="129"/>
      <c r="W18" s="129"/>
      <c r="X18" s="129"/>
      <c r="Y18" s="136">
        <v>2.13</v>
      </c>
      <c r="Z18" s="129"/>
      <c r="AA18" s="129">
        <v>1.08</v>
      </c>
      <c r="AB18" s="129"/>
      <c r="AC18" s="129">
        <v>0.13</v>
      </c>
      <c r="AD18" s="129">
        <v>1.6</v>
      </c>
      <c r="AE18" s="129"/>
      <c r="AF18" s="129"/>
      <c r="AG18" s="134">
        <v>1E-4</v>
      </c>
      <c r="AH18" s="139" t="s">
        <v>135</v>
      </c>
      <c r="AI18" s="134">
        <f t="shared" si="5"/>
        <v>43.06</v>
      </c>
      <c r="AJ18" s="140">
        <v>1.74</v>
      </c>
      <c r="AK18" s="129">
        <v>1.32</v>
      </c>
      <c r="AL18" s="129">
        <v>40</v>
      </c>
      <c r="AM18" s="129"/>
      <c r="AN18" s="134">
        <f t="shared" si="9"/>
        <v>5</v>
      </c>
      <c r="AO18" s="134">
        <f t="shared" si="7"/>
        <v>0</v>
      </c>
      <c r="AP18" s="129"/>
      <c r="AQ18" s="129"/>
      <c r="AR18" s="129"/>
      <c r="AS18" s="129"/>
      <c r="AT18" s="129"/>
      <c r="AU18" s="129"/>
      <c r="AV18" s="129"/>
      <c r="AW18" s="136"/>
      <c r="AX18" s="129"/>
      <c r="AY18" s="129"/>
      <c r="AZ18" s="129"/>
      <c r="BA18" s="129">
        <v>5</v>
      </c>
      <c r="BB18" s="129">
        <v>0</v>
      </c>
      <c r="BC18" s="129"/>
      <c r="BD18" s="129"/>
      <c r="BE18" s="129"/>
      <c r="BF18" s="134">
        <f t="shared" si="8"/>
        <v>66.33</v>
      </c>
      <c r="BG18" s="129"/>
      <c r="BH18" s="80"/>
      <c r="BI18" s="143"/>
    </row>
    <row r="19" spans="1:61" ht="14.25" customHeight="1">
      <c r="A19" s="129">
        <v>13</v>
      </c>
      <c r="B19" s="129" t="s">
        <v>123</v>
      </c>
      <c r="C19" s="130" t="s">
        <v>136</v>
      </c>
      <c r="D19" s="131">
        <v>9</v>
      </c>
      <c r="E19" s="131"/>
      <c r="F19" s="131"/>
      <c r="G19" s="131">
        <v>4</v>
      </c>
      <c r="H19" s="131">
        <f t="shared" si="0"/>
        <v>13</v>
      </c>
      <c r="I19" s="134">
        <f t="shared" si="1"/>
        <v>192.21799999999996</v>
      </c>
      <c r="J19" s="134">
        <f t="shared" si="2"/>
        <v>77.47999999999999</v>
      </c>
      <c r="K19" s="129">
        <v>33.409999999999997</v>
      </c>
      <c r="L19" s="134">
        <f t="shared" si="3"/>
        <v>15.75</v>
      </c>
      <c r="M19" s="129">
        <v>15.75</v>
      </c>
      <c r="N19" s="129"/>
      <c r="O19" s="129"/>
      <c r="P19" s="129"/>
      <c r="Q19" s="129"/>
      <c r="R19" s="134">
        <f t="shared" si="4"/>
        <v>2.29</v>
      </c>
      <c r="S19" s="129">
        <v>2.29</v>
      </c>
      <c r="T19" s="129"/>
      <c r="U19" s="129"/>
      <c r="V19" s="129"/>
      <c r="W19" s="129"/>
      <c r="X19" s="129">
        <v>4.9800000000000004</v>
      </c>
      <c r="Y19" s="136">
        <v>9.0299999999999994</v>
      </c>
      <c r="Z19" s="129"/>
      <c r="AA19" s="129">
        <v>4.63</v>
      </c>
      <c r="AB19" s="129"/>
      <c r="AC19" s="129">
        <v>0.62</v>
      </c>
      <c r="AD19" s="129">
        <v>6.77</v>
      </c>
      <c r="AE19" s="129"/>
      <c r="AF19" s="129"/>
      <c r="AG19" s="134">
        <v>1E-4</v>
      </c>
      <c r="AH19" s="139" t="s">
        <v>136</v>
      </c>
      <c r="AI19" s="134">
        <f t="shared" si="5"/>
        <v>114.73799999999999</v>
      </c>
      <c r="AJ19" s="140">
        <v>8.1179999999999897</v>
      </c>
      <c r="AK19" s="129">
        <v>4.62</v>
      </c>
      <c r="AL19" s="129">
        <v>102</v>
      </c>
      <c r="AM19" s="129"/>
      <c r="AN19" s="134">
        <f t="shared" si="9"/>
        <v>0</v>
      </c>
      <c r="AO19" s="134">
        <f t="shared" si="7"/>
        <v>0</v>
      </c>
      <c r="AP19" s="129"/>
      <c r="AQ19" s="129"/>
      <c r="AR19" s="129"/>
      <c r="AS19" s="129"/>
      <c r="AT19" s="129"/>
      <c r="AU19" s="129"/>
      <c r="AV19" s="129"/>
      <c r="AW19" s="136"/>
      <c r="AX19" s="129"/>
      <c r="AY19" s="129"/>
      <c r="AZ19" s="129"/>
      <c r="BA19" s="129"/>
      <c r="BB19" s="129">
        <v>13.75</v>
      </c>
      <c r="BC19" s="129"/>
      <c r="BD19" s="129"/>
      <c r="BE19" s="129"/>
      <c r="BF19" s="134">
        <f t="shared" si="8"/>
        <v>205.96799999999996</v>
      </c>
      <c r="BG19" s="129"/>
      <c r="BH19" s="80"/>
      <c r="BI19" s="143"/>
    </row>
    <row r="20" spans="1:61" ht="14.25" customHeight="1">
      <c r="A20" s="129">
        <v>14</v>
      </c>
      <c r="B20" s="129" t="s">
        <v>123</v>
      </c>
      <c r="C20" s="130" t="s">
        <v>137</v>
      </c>
      <c r="D20" s="131">
        <v>4</v>
      </c>
      <c r="E20" s="131"/>
      <c r="F20" s="131"/>
      <c r="G20" s="131">
        <v>1</v>
      </c>
      <c r="H20" s="131">
        <f t="shared" si="0"/>
        <v>5</v>
      </c>
      <c r="I20" s="134">
        <f t="shared" si="1"/>
        <v>79.081999999999994</v>
      </c>
      <c r="J20" s="134">
        <f t="shared" si="2"/>
        <v>35.89</v>
      </c>
      <c r="K20" s="129">
        <v>15.87</v>
      </c>
      <c r="L20" s="134">
        <f t="shared" si="3"/>
        <v>9</v>
      </c>
      <c r="M20" s="129">
        <v>9</v>
      </c>
      <c r="N20" s="129"/>
      <c r="O20" s="129"/>
      <c r="P20" s="129"/>
      <c r="Q20" s="129"/>
      <c r="R20" s="134">
        <f t="shared" si="4"/>
        <v>1.32</v>
      </c>
      <c r="S20" s="129">
        <v>1.32</v>
      </c>
      <c r="T20" s="129"/>
      <c r="U20" s="129"/>
      <c r="V20" s="129"/>
      <c r="W20" s="129"/>
      <c r="X20" s="129"/>
      <c r="Y20" s="136">
        <v>4.1900000000000004</v>
      </c>
      <c r="Z20" s="129"/>
      <c r="AA20" s="129">
        <v>2.12</v>
      </c>
      <c r="AB20" s="129"/>
      <c r="AC20" s="129">
        <v>0.25</v>
      </c>
      <c r="AD20" s="129">
        <v>3.14</v>
      </c>
      <c r="AE20" s="129"/>
      <c r="AF20" s="129"/>
      <c r="AG20" s="134">
        <v>1E-4</v>
      </c>
      <c r="AH20" s="139" t="s">
        <v>137</v>
      </c>
      <c r="AI20" s="134">
        <f t="shared" si="5"/>
        <v>43.192</v>
      </c>
      <c r="AJ20" s="140">
        <v>3.552</v>
      </c>
      <c r="AK20" s="129">
        <v>2.64</v>
      </c>
      <c r="AL20" s="129">
        <v>37</v>
      </c>
      <c r="AM20" s="129"/>
      <c r="AN20" s="134">
        <f t="shared" si="9"/>
        <v>0</v>
      </c>
      <c r="AO20" s="134">
        <f t="shared" si="7"/>
        <v>0</v>
      </c>
      <c r="AP20" s="129"/>
      <c r="AQ20" s="129"/>
      <c r="AR20" s="129"/>
      <c r="AS20" s="129"/>
      <c r="AT20" s="129"/>
      <c r="AU20" s="129"/>
      <c r="AV20" s="129"/>
      <c r="AW20" s="136"/>
      <c r="AX20" s="129"/>
      <c r="AY20" s="129"/>
      <c r="AZ20" s="129"/>
      <c r="BA20" s="129"/>
      <c r="BB20" s="129">
        <v>11</v>
      </c>
      <c r="BC20" s="129"/>
      <c r="BD20" s="129"/>
      <c r="BE20" s="129"/>
      <c r="BF20" s="134">
        <f t="shared" si="8"/>
        <v>90.081999999999994</v>
      </c>
      <c r="BG20" s="129"/>
      <c r="BH20" s="80"/>
      <c r="BI20" s="143"/>
    </row>
    <row r="21" spans="1:61" ht="14.25" customHeight="1">
      <c r="A21" s="129">
        <v>15</v>
      </c>
      <c r="B21" s="129" t="s">
        <v>123</v>
      </c>
      <c r="C21" s="130" t="s">
        <v>138</v>
      </c>
      <c r="D21" s="131">
        <v>3</v>
      </c>
      <c r="E21" s="131"/>
      <c r="F21" s="131"/>
      <c r="G21" s="131"/>
      <c r="H21" s="131">
        <f t="shared" si="0"/>
        <v>3</v>
      </c>
      <c r="I21" s="134">
        <f t="shared" si="1"/>
        <v>55.22</v>
      </c>
      <c r="J21" s="134">
        <f t="shared" si="2"/>
        <v>23.63</v>
      </c>
      <c r="K21" s="129">
        <v>9.68</v>
      </c>
      <c r="L21" s="134">
        <f t="shared" si="3"/>
        <v>6.75</v>
      </c>
      <c r="M21" s="129">
        <v>6.75</v>
      </c>
      <c r="N21" s="129"/>
      <c r="O21" s="129"/>
      <c r="P21" s="129"/>
      <c r="Q21" s="129"/>
      <c r="R21" s="134">
        <f t="shared" si="4"/>
        <v>0.81</v>
      </c>
      <c r="S21" s="129">
        <v>0.81</v>
      </c>
      <c r="T21" s="129"/>
      <c r="U21" s="129"/>
      <c r="V21" s="129"/>
      <c r="W21" s="129"/>
      <c r="X21" s="129"/>
      <c r="Y21" s="136">
        <v>2.76</v>
      </c>
      <c r="Z21" s="129"/>
      <c r="AA21" s="129">
        <v>1.4</v>
      </c>
      <c r="AB21" s="129"/>
      <c r="AC21" s="129">
        <v>0.16</v>
      </c>
      <c r="AD21" s="129">
        <v>2.0699999999999998</v>
      </c>
      <c r="AE21" s="129"/>
      <c r="AF21" s="129"/>
      <c r="AG21" s="134">
        <v>1E-4</v>
      </c>
      <c r="AH21" s="139" t="s">
        <v>138</v>
      </c>
      <c r="AI21" s="134">
        <f t="shared" si="5"/>
        <v>31.59</v>
      </c>
      <c r="AJ21" s="140">
        <v>2.61</v>
      </c>
      <c r="AK21" s="129">
        <v>1.98</v>
      </c>
      <c r="AL21" s="129">
        <v>27</v>
      </c>
      <c r="AM21" s="129"/>
      <c r="AN21" s="134">
        <f t="shared" si="9"/>
        <v>0</v>
      </c>
      <c r="AO21" s="134">
        <f t="shared" si="7"/>
        <v>0</v>
      </c>
      <c r="AP21" s="129"/>
      <c r="AQ21" s="129"/>
      <c r="AR21" s="129"/>
      <c r="AS21" s="129"/>
      <c r="AT21" s="129"/>
      <c r="AU21" s="129"/>
      <c r="AV21" s="129"/>
      <c r="AW21" s="136"/>
      <c r="AX21" s="129"/>
      <c r="AY21" s="129"/>
      <c r="AZ21" s="129"/>
      <c r="BA21" s="129"/>
      <c r="BB21" s="129">
        <v>0</v>
      </c>
      <c r="BC21" s="129"/>
      <c r="BD21" s="129"/>
      <c r="BE21" s="129"/>
      <c r="BF21" s="134">
        <f t="shared" si="8"/>
        <v>55.22</v>
      </c>
      <c r="BG21" s="129"/>
      <c r="BH21" s="80"/>
      <c r="BI21" s="143"/>
    </row>
    <row r="22" spans="1:61" ht="14.25" customHeight="1">
      <c r="A22" s="129">
        <v>16</v>
      </c>
      <c r="B22" s="129" t="s">
        <v>123</v>
      </c>
      <c r="C22" s="130" t="s">
        <v>139</v>
      </c>
      <c r="D22" s="131">
        <v>4</v>
      </c>
      <c r="E22" s="131"/>
      <c r="F22" s="131"/>
      <c r="G22" s="131"/>
      <c r="H22" s="131">
        <f t="shared" si="0"/>
        <v>4</v>
      </c>
      <c r="I22" s="134">
        <f t="shared" si="1"/>
        <v>89.88000000000001</v>
      </c>
      <c r="J22" s="134">
        <f t="shared" si="2"/>
        <v>36.700000000000003</v>
      </c>
      <c r="K22" s="129">
        <v>16.420000000000002</v>
      </c>
      <c r="L22" s="134">
        <f t="shared" si="3"/>
        <v>9</v>
      </c>
      <c r="M22" s="129">
        <v>9</v>
      </c>
      <c r="N22" s="129"/>
      <c r="O22" s="129"/>
      <c r="P22" s="129"/>
      <c r="Q22" s="129"/>
      <c r="R22" s="134">
        <f t="shared" si="4"/>
        <v>1.37</v>
      </c>
      <c r="S22" s="129">
        <v>1.37</v>
      </c>
      <c r="T22" s="129"/>
      <c r="U22" s="129"/>
      <c r="V22" s="129"/>
      <c r="W22" s="129"/>
      <c r="X22" s="129"/>
      <c r="Y22" s="136">
        <v>4.29</v>
      </c>
      <c r="Z22" s="129"/>
      <c r="AA22" s="129">
        <v>2.16</v>
      </c>
      <c r="AB22" s="129"/>
      <c r="AC22" s="129">
        <v>0.25</v>
      </c>
      <c r="AD22" s="129">
        <v>3.21</v>
      </c>
      <c r="AE22" s="129"/>
      <c r="AF22" s="129"/>
      <c r="AG22" s="134">
        <v>1E-4</v>
      </c>
      <c r="AH22" s="139" t="s">
        <v>139</v>
      </c>
      <c r="AI22" s="134">
        <f t="shared" si="5"/>
        <v>50.84</v>
      </c>
      <c r="AJ22" s="140">
        <v>3.2</v>
      </c>
      <c r="AK22" s="129">
        <v>2.64</v>
      </c>
      <c r="AL22" s="129">
        <v>45</v>
      </c>
      <c r="AM22" s="129"/>
      <c r="AN22" s="134">
        <f t="shared" si="9"/>
        <v>2.34</v>
      </c>
      <c r="AO22" s="134">
        <f t="shared" si="7"/>
        <v>0</v>
      </c>
      <c r="AP22" s="129"/>
      <c r="AQ22" s="129"/>
      <c r="AR22" s="129"/>
      <c r="AS22" s="129"/>
      <c r="AT22" s="129">
        <v>2.34</v>
      </c>
      <c r="AU22" s="129"/>
      <c r="AV22" s="129"/>
      <c r="AW22" s="136"/>
      <c r="AX22" s="129"/>
      <c r="AY22" s="129"/>
      <c r="AZ22" s="129"/>
      <c r="BA22" s="129"/>
      <c r="BB22" s="129">
        <v>6</v>
      </c>
      <c r="BC22" s="129"/>
      <c r="BD22" s="129"/>
      <c r="BE22" s="129"/>
      <c r="BF22" s="134">
        <f t="shared" si="8"/>
        <v>95.88000000000001</v>
      </c>
      <c r="BG22" s="129"/>
      <c r="BH22" s="80"/>
      <c r="BI22" s="143"/>
    </row>
    <row r="23" spans="1:61" ht="14.25" customHeight="1">
      <c r="A23" s="129">
        <v>17</v>
      </c>
      <c r="B23" s="129" t="s">
        <v>123</v>
      </c>
      <c r="C23" s="130" t="s">
        <v>140</v>
      </c>
      <c r="D23" s="131">
        <v>20</v>
      </c>
      <c r="E23" s="131"/>
      <c r="F23" s="131"/>
      <c r="G23" s="131">
        <v>4</v>
      </c>
      <c r="H23" s="131">
        <f t="shared" si="0"/>
        <v>24</v>
      </c>
      <c r="I23" s="134">
        <f t="shared" si="1"/>
        <v>418.45799999999997</v>
      </c>
      <c r="J23" s="134">
        <f t="shared" si="2"/>
        <v>151.76999999999998</v>
      </c>
      <c r="K23" s="129">
        <v>59.99</v>
      </c>
      <c r="L23" s="134">
        <f t="shared" si="3"/>
        <v>0</v>
      </c>
      <c r="M23" s="129"/>
      <c r="N23" s="129"/>
      <c r="O23" s="129"/>
      <c r="P23" s="129"/>
      <c r="Q23" s="129"/>
      <c r="R23" s="134">
        <f t="shared" si="4"/>
        <v>0</v>
      </c>
      <c r="S23" s="129"/>
      <c r="T23" s="129"/>
      <c r="U23" s="129"/>
      <c r="V23" s="129"/>
      <c r="W23" s="129"/>
      <c r="X23" s="129">
        <v>49.8</v>
      </c>
      <c r="Y23" s="136">
        <v>17.57</v>
      </c>
      <c r="Z23" s="129"/>
      <c r="AA23" s="129">
        <v>9.36</v>
      </c>
      <c r="AB23" s="129"/>
      <c r="AC23" s="129">
        <v>1.87</v>
      </c>
      <c r="AD23" s="129">
        <v>13.18</v>
      </c>
      <c r="AE23" s="129"/>
      <c r="AF23" s="129"/>
      <c r="AG23" s="134">
        <v>1E-4</v>
      </c>
      <c r="AH23" s="139" t="s">
        <v>140</v>
      </c>
      <c r="AI23" s="134">
        <f t="shared" si="5"/>
        <v>266.68799999999999</v>
      </c>
      <c r="AJ23" s="140">
        <v>14.688000000000001</v>
      </c>
      <c r="AK23" s="129">
        <v>0</v>
      </c>
      <c r="AL23" s="129">
        <v>252</v>
      </c>
      <c r="AM23" s="129"/>
      <c r="AN23" s="134">
        <f t="shared" si="9"/>
        <v>0</v>
      </c>
      <c r="AO23" s="134">
        <f t="shared" si="7"/>
        <v>0</v>
      </c>
      <c r="AP23" s="129"/>
      <c r="AQ23" s="129"/>
      <c r="AR23" s="129"/>
      <c r="AS23" s="129"/>
      <c r="AT23" s="129"/>
      <c r="AU23" s="129"/>
      <c r="AV23" s="129"/>
      <c r="AW23" s="136"/>
      <c r="AX23" s="129"/>
      <c r="AY23" s="129"/>
      <c r="AZ23" s="129"/>
      <c r="BA23" s="129"/>
      <c r="BB23" s="129">
        <v>1896</v>
      </c>
      <c r="BC23" s="129"/>
      <c r="BD23" s="129"/>
      <c r="BE23" s="129"/>
      <c r="BF23" s="134">
        <f t="shared" si="8"/>
        <v>2314.4580000000001</v>
      </c>
      <c r="BG23" s="129"/>
      <c r="BH23" s="80"/>
      <c r="BI23" s="143"/>
    </row>
    <row r="24" spans="1:61" ht="14.25" customHeight="1">
      <c r="A24" s="129">
        <v>18</v>
      </c>
      <c r="B24" s="129" t="s">
        <v>123</v>
      </c>
      <c r="C24" s="130" t="s">
        <v>141</v>
      </c>
      <c r="D24" s="131">
        <v>15</v>
      </c>
      <c r="E24" s="131"/>
      <c r="F24" s="131"/>
      <c r="G24" s="131">
        <v>3</v>
      </c>
      <c r="H24" s="131">
        <f t="shared" si="0"/>
        <v>18</v>
      </c>
      <c r="I24" s="134">
        <f t="shared" si="1"/>
        <v>209.816</v>
      </c>
      <c r="J24" s="134">
        <f t="shared" si="2"/>
        <v>136.82</v>
      </c>
      <c r="K24" s="129">
        <v>58.15</v>
      </c>
      <c r="L24" s="134">
        <f t="shared" si="3"/>
        <v>37.980000000000004</v>
      </c>
      <c r="M24" s="129">
        <v>33.75</v>
      </c>
      <c r="N24" s="129"/>
      <c r="O24" s="129"/>
      <c r="P24" s="129"/>
      <c r="Q24" s="129">
        <v>4.2300000000000004</v>
      </c>
      <c r="R24" s="134">
        <f t="shared" si="4"/>
        <v>4.8499999999999996</v>
      </c>
      <c r="S24" s="129">
        <v>4.8499999999999996</v>
      </c>
      <c r="T24" s="129"/>
      <c r="U24" s="129"/>
      <c r="V24" s="129"/>
      <c r="W24" s="129"/>
      <c r="X24" s="129"/>
      <c r="Y24" s="136">
        <v>15.48</v>
      </c>
      <c r="Z24" s="129"/>
      <c r="AA24" s="129">
        <v>7.83</v>
      </c>
      <c r="AB24" s="129"/>
      <c r="AC24" s="129">
        <v>0.92</v>
      </c>
      <c r="AD24" s="129">
        <v>11.61</v>
      </c>
      <c r="AE24" s="129"/>
      <c r="AF24" s="129"/>
      <c r="AG24" s="134">
        <v>1E-4</v>
      </c>
      <c r="AH24" s="139" t="s">
        <v>141</v>
      </c>
      <c r="AI24" s="134">
        <f t="shared" si="5"/>
        <v>72.165999999999997</v>
      </c>
      <c r="AJ24" s="140">
        <v>13.266</v>
      </c>
      <c r="AK24" s="129">
        <v>9.9</v>
      </c>
      <c r="AL24" s="129">
        <v>49</v>
      </c>
      <c r="AM24" s="129"/>
      <c r="AN24" s="134">
        <f t="shared" si="9"/>
        <v>0.83</v>
      </c>
      <c r="AO24" s="134">
        <f t="shared" si="7"/>
        <v>0</v>
      </c>
      <c r="AP24" s="129"/>
      <c r="AQ24" s="129"/>
      <c r="AR24" s="129"/>
      <c r="AS24" s="129"/>
      <c r="AT24" s="129">
        <v>0.83</v>
      </c>
      <c r="AU24" s="129"/>
      <c r="AV24" s="129"/>
      <c r="AW24" s="136"/>
      <c r="AX24" s="129"/>
      <c r="AY24" s="129"/>
      <c r="AZ24" s="129"/>
      <c r="BA24" s="129"/>
      <c r="BB24" s="129">
        <v>0</v>
      </c>
      <c r="BC24" s="129"/>
      <c r="BD24" s="129"/>
      <c r="BE24" s="129"/>
      <c r="BF24" s="134">
        <f t="shared" si="8"/>
        <v>209.816</v>
      </c>
      <c r="BG24" s="129"/>
      <c r="BH24" s="80"/>
      <c r="BI24" s="143"/>
    </row>
    <row r="25" spans="1:61" ht="14.25" customHeight="1">
      <c r="A25" s="129">
        <v>19</v>
      </c>
      <c r="B25" s="129" t="s">
        <v>123</v>
      </c>
      <c r="C25" s="130" t="s">
        <v>142</v>
      </c>
      <c r="D25" s="131">
        <v>21</v>
      </c>
      <c r="E25" s="131"/>
      <c r="F25" s="131"/>
      <c r="G25" s="131">
        <v>2</v>
      </c>
      <c r="H25" s="131">
        <f t="shared" si="0"/>
        <v>23</v>
      </c>
      <c r="I25" s="134">
        <f t="shared" si="1"/>
        <v>544.2940000000001</v>
      </c>
      <c r="J25" s="134">
        <f t="shared" si="2"/>
        <v>248.68000000000004</v>
      </c>
      <c r="K25" s="129">
        <v>78.72</v>
      </c>
      <c r="L25" s="134">
        <f t="shared" si="3"/>
        <v>45</v>
      </c>
      <c r="M25" s="129">
        <v>45</v>
      </c>
      <c r="N25" s="129"/>
      <c r="O25" s="129"/>
      <c r="P25" s="129"/>
      <c r="Q25" s="129"/>
      <c r="R25" s="134">
        <f t="shared" si="4"/>
        <v>6.32</v>
      </c>
      <c r="S25" s="129">
        <v>6.32</v>
      </c>
      <c r="T25" s="129"/>
      <c r="U25" s="129"/>
      <c r="V25" s="129"/>
      <c r="W25" s="129"/>
      <c r="X25" s="129">
        <v>2.4900000000000002</v>
      </c>
      <c r="Y25" s="136">
        <v>21.21</v>
      </c>
      <c r="Z25" s="129"/>
      <c r="AA25" s="129">
        <v>10.74</v>
      </c>
      <c r="AB25" s="129"/>
      <c r="AC25" s="129">
        <v>1.3</v>
      </c>
      <c r="AD25" s="129">
        <v>15.9</v>
      </c>
      <c r="AE25" s="129"/>
      <c r="AF25" s="129">
        <v>67</v>
      </c>
      <c r="AG25" s="134">
        <v>1E-4</v>
      </c>
      <c r="AH25" s="139" t="s">
        <v>142</v>
      </c>
      <c r="AI25" s="134">
        <f t="shared" si="5"/>
        <v>295.61400000000003</v>
      </c>
      <c r="AJ25" s="140">
        <v>18.414000000000001</v>
      </c>
      <c r="AK25" s="129">
        <v>13.2</v>
      </c>
      <c r="AL25" s="129">
        <v>172</v>
      </c>
      <c r="AM25" s="129">
        <v>92</v>
      </c>
      <c r="AN25" s="134">
        <f t="shared" si="9"/>
        <v>0</v>
      </c>
      <c r="AO25" s="134">
        <f t="shared" si="7"/>
        <v>0</v>
      </c>
      <c r="AP25" s="129"/>
      <c r="AQ25" s="129"/>
      <c r="AR25" s="129"/>
      <c r="AS25" s="129"/>
      <c r="AT25" s="129"/>
      <c r="AU25" s="129"/>
      <c r="AV25" s="129"/>
      <c r="AW25" s="136"/>
      <c r="AX25" s="129"/>
      <c r="AY25" s="129"/>
      <c r="AZ25" s="129"/>
      <c r="BA25" s="129"/>
      <c r="BB25" s="129">
        <f>75+198.4</f>
        <v>273.39999999999998</v>
      </c>
      <c r="BC25" s="129"/>
      <c r="BD25" s="129"/>
      <c r="BE25" s="129"/>
      <c r="BF25" s="134">
        <f t="shared" si="8"/>
        <v>817.69400000000007</v>
      </c>
      <c r="BG25" s="129"/>
      <c r="BH25" s="80"/>
      <c r="BI25" s="143"/>
    </row>
    <row r="26" spans="1:61" ht="14.25" customHeight="1">
      <c r="A26" s="129">
        <v>20</v>
      </c>
      <c r="B26" s="129" t="s">
        <v>123</v>
      </c>
      <c r="C26" s="130" t="s">
        <v>143</v>
      </c>
      <c r="D26" s="131">
        <v>18</v>
      </c>
      <c r="E26" s="131"/>
      <c r="F26" s="131"/>
      <c r="G26" s="131">
        <v>2</v>
      </c>
      <c r="H26" s="131">
        <f t="shared" si="0"/>
        <v>20</v>
      </c>
      <c r="I26" s="134">
        <f t="shared" si="1"/>
        <v>239.64400000000001</v>
      </c>
      <c r="J26" s="134">
        <f t="shared" si="2"/>
        <v>156.6</v>
      </c>
      <c r="K26" s="129">
        <v>67.900000000000006</v>
      </c>
      <c r="L26" s="134">
        <f t="shared" si="3"/>
        <v>31.5</v>
      </c>
      <c r="M26" s="129">
        <v>31.5</v>
      </c>
      <c r="N26" s="129"/>
      <c r="O26" s="129"/>
      <c r="P26" s="129"/>
      <c r="Q26" s="129"/>
      <c r="R26" s="134">
        <f t="shared" si="4"/>
        <v>4.74</v>
      </c>
      <c r="S26" s="129">
        <v>4.74</v>
      </c>
      <c r="T26" s="129"/>
      <c r="U26" s="129"/>
      <c r="V26" s="129"/>
      <c r="W26" s="129"/>
      <c r="X26" s="129">
        <v>9.9600000000000009</v>
      </c>
      <c r="Y26" s="136">
        <v>18.260000000000002</v>
      </c>
      <c r="Z26" s="129"/>
      <c r="AA26" s="129">
        <v>9.31</v>
      </c>
      <c r="AB26" s="129"/>
      <c r="AC26" s="129">
        <v>1.24</v>
      </c>
      <c r="AD26" s="129">
        <v>13.69</v>
      </c>
      <c r="AE26" s="129"/>
      <c r="AF26" s="129"/>
      <c r="AG26" s="134">
        <v>1E-4</v>
      </c>
      <c r="AH26" s="139" t="s">
        <v>143</v>
      </c>
      <c r="AI26" s="134">
        <f t="shared" si="5"/>
        <v>83.043999999999997</v>
      </c>
      <c r="AJ26" s="140">
        <v>15.804</v>
      </c>
      <c r="AK26" s="129">
        <v>9.24</v>
      </c>
      <c r="AL26" s="129">
        <v>58</v>
      </c>
      <c r="AM26" s="129"/>
      <c r="AN26" s="134">
        <f t="shared" si="9"/>
        <v>0</v>
      </c>
      <c r="AO26" s="134">
        <f t="shared" si="7"/>
        <v>0</v>
      </c>
      <c r="AP26" s="129"/>
      <c r="AQ26" s="129"/>
      <c r="AR26" s="129"/>
      <c r="AS26" s="129"/>
      <c r="AT26" s="129"/>
      <c r="AU26" s="129"/>
      <c r="AV26" s="129"/>
      <c r="AW26" s="136"/>
      <c r="AX26" s="129"/>
      <c r="AY26" s="129"/>
      <c r="AZ26" s="129"/>
      <c r="BA26" s="129"/>
      <c r="BB26" s="129">
        <v>0</v>
      </c>
      <c r="BC26" s="129"/>
      <c r="BD26" s="129"/>
      <c r="BE26" s="129"/>
      <c r="BF26" s="134">
        <f t="shared" si="8"/>
        <v>239.64400000000001</v>
      </c>
      <c r="BG26" s="129"/>
      <c r="BH26" s="80"/>
      <c r="BI26" s="143"/>
    </row>
    <row r="27" spans="1:61" ht="14.25" customHeight="1">
      <c r="A27" s="129">
        <v>21</v>
      </c>
      <c r="B27" s="129" t="s">
        <v>123</v>
      </c>
      <c r="C27" s="130" t="s">
        <v>144</v>
      </c>
      <c r="D27" s="131">
        <v>148</v>
      </c>
      <c r="E27" s="131"/>
      <c r="F27" s="131"/>
      <c r="G27" s="131">
        <v>48</v>
      </c>
      <c r="H27" s="131">
        <f t="shared" si="0"/>
        <v>196</v>
      </c>
      <c r="I27" s="134">
        <f t="shared" si="1"/>
        <v>1877.2160000000001</v>
      </c>
      <c r="J27" s="134">
        <f t="shared" si="2"/>
        <v>1297.6100000000001</v>
      </c>
      <c r="K27" s="129">
        <v>565.4</v>
      </c>
      <c r="L27" s="134">
        <f t="shared" si="3"/>
        <v>243</v>
      </c>
      <c r="M27" s="129">
        <v>243</v>
      </c>
      <c r="N27" s="129"/>
      <c r="O27" s="129"/>
      <c r="P27" s="129"/>
      <c r="Q27" s="129"/>
      <c r="R27" s="134">
        <f t="shared" si="4"/>
        <v>36.869999999999997</v>
      </c>
      <c r="S27" s="129">
        <v>36.869999999999997</v>
      </c>
      <c r="T27" s="129"/>
      <c r="U27" s="129"/>
      <c r="V27" s="129"/>
      <c r="W27" s="129"/>
      <c r="X27" s="129">
        <v>99.6</v>
      </c>
      <c r="Y27" s="136">
        <v>151.18</v>
      </c>
      <c r="Z27" s="129"/>
      <c r="AA27" s="129">
        <v>77.540000000000006</v>
      </c>
      <c r="AB27" s="129"/>
      <c r="AC27" s="129">
        <v>10.64</v>
      </c>
      <c r="AD27" s="129">
        <v>113.38</v>
      </c>
      <c r="AE27" s="129"/>
      <c r="AF27" s="129"/>
      <c r="AG27" s="134">
        <v>1E-4</v>
      </c>
      <c r="AH27" s="139" t="s">
        <v>144</v>
      </c>
      <c r="AI27" s="134">
        <f t="shared" si="5"/>
        <v>574.85599999999999</v>
      </c>
      <c r="AJ27" s="140">
        <v>132.57599999999999</v>
      </c>
      <c r="AK27" s="129">
        <v>71.28</v>
      </c>
      <c r="AL27" s="129">
        <v>371</v>
      </c>
      <c r="AM27" s="129"/>
      <c r="AN27" s="134">
        <f t="shared" si="9"/>
        <v>4.75</v>
      </c>
      <c r="AO27" s="134">
        <f t="shared" si="7"/>
        <v>0</v>
      </c>
      <c r="AP27" s="129"/>
      <c r="AQ27" s="129"/>
      <c r="AR27" s="129"/>
      <c r="AS27" s="129"/>
      <c r="AT27" s="129">
        <v>4.75</v>
      </c>
      <c r="AU27" s="129"/>
      <c r="AV27" s="129"/>
      <c r="AW27" s="136"/>
      <c r="AX27" s="129"/>
      <c r="AY27" s="129"/>
      <c r="AZ27" s="129"/>
      <c r="BA27" s="129"/>
      <c r="BB27" s="129">
        <v>150</v>
      </c>
      <c r="BC27" s="129"/>
      <c r="BD27" s="129"/>
      <c r="BE27" s="129"/>
      <c r="BF27" s="134">
        <f t="shared" si="8"/>
        <v>2027.2160000000001</v>
      </c>
      <c r="BG27" s="129"/>
      <c r="BH27" s="80"/>
      <c r="BI27" s="143"/>
    </row>
    <row r="28" spans="1:61" ht="14.25" customHeight="1">
      <c r="A28" s="129">
        <v>22</v>
      </c>
      <c r="B28" s="129" t="s">
        <v>123</v>
      </c>
      <c r="C28" s="130" t="s">
        <v>145</v>
      </c>
      <c r="D28" s="131">
        <v>29</v>
      </c>
      <c r="E28" s="131"/>
      <c r="F28" s="131"/>
      <c r="G28" s="131">
        <v>11</v>
      </c>
      <c r="H28" s="131">
        <f t="shared" si="0"/>
        <v>40</v>
      </c>
      <c r="I28" s="134">
        <f t="shared" si="1"/>
        <v>403.66200000000003</v>
      </c>
      <c r="J28" s="134">
        <f t="shared" si="2"/>
        <v>251.36000000000004</v>
      </c>
      <c r="K28" s="129">
        <v>108.6</v>
      </c>
      <c r="L28" s="134">
        <f t="shared" si="3"/>
        <v>47.25</v>
      </c>
      <c r="M28" s="129">
        <v>47.25</v>
      </c>
      <c r="N28" s="129"/>
      <c r="O28" s="129"/>
      <c r="P28" s="129"/>
      <c r="Q28" s="129"/>
      <c r="R28" s="134">
        <f t="shared" si="4"/>
        <v>7.27</v>
      </c>
      <c r="S28" s="129">
        <v>7.27</v>
      </c>
      <c r="T28" s="129"/>
      <c r="U28" s="129"/>
      <c r="V28" s="129"/>
      <c r="W28" s="129"/>
      <c r="X28" s="129">
        <v>19.920000000000002</v>
      </c>
      <c r="Y28" s="136">
        <v>29.29</v>
      </c>
      <c r="Z28" s="129"/>
      <c r="AA28" s="129">
        <v>15.02</v>
      </c>
      <c r="AB28" s="129"/>
      <c r="AC28" s="129">
        <v>2.0499999999999998</v>
      </c>
      <c r="AD28" s="129">
        <v>21.96</v>
      </c>
      <c r="AE28" s="129"/>
      <c r="AF28" s="129"/>
      <c r="AG28" s="134">
        <v>1E-4</v>
      </c>
      <c r="AH28" s="139" t="s">
        <v>145</v>
      </c>
      <c r="AI28" s="134">
        <f t="shared" si="5"/>
        <v>152.30199999999999</v>
      </c>
      <c r="AJ28" s="140">
        <v>39.942</v>
      </c>
      <c r="AK28" s="129">
        <v>13.86</v>
      </c>
      <c r="AL28" s="129">
        <v>82</v>
      </c>
      <c r="AM28" s="129">
        <v>16.5</v>
      </c>
      <c r="AN28" s="134">
        <f t="shared" si="9"/>
        <v>0</v>
      </c>
      <c r="AO28" s="134">
        <f t="shared" si="7"/>
        <v>0</v>
      </c>
      <c r="AP28" s="129"/>
      <c r="AQ28" s="129"/>
      <c r="AR28" s="129"/>
      <c r="AS28" s="129"/>
      <c r="AT28" s="129"/>
      <c r="AU28" s="129"/>
      <c r="AV28" s="129"/>
      <c r="AW28" s="136"/>
      <c r="AX28" s="129"/>
      <c r="AY28" s="129"/>
      <c r="AZ28" s="129"/>
      <c r="BA28" s="129"/>
      <c r="BB28" s="129">
        <v>0</v>
      </c>
      <c r="BC28" s="129"/>
      <c r="BD28" s="129"/>
      <c r="BE28" s="129"/>
      <c r="BF28" s="134">
        <f t="shared" si="8"/>
        <v>403.66200000000003</v>
      </c>
      <c r="BG28" s="129"/>
      <c r="BH28" s="80"/>
      <c r="BI28" s="143"/>
    </row>
    <row r="29" spans="1:61" ht="14.25" customHeight="1">
      <c r="A29" s="129">
        <v>23</v>
      </c>
      <c r="B29" s="129" t="s">
        <v>123</v>
      </c>
      <c r="C29" s="130" t="s">
        <v>146</v>
      </c>
      <c r="D29" s="131">
        <v>309</v>
      </c>
      <c r="E29" s="131"/>
      <c r="F29" s="131"/>
      <c r="G29" s="131">
        <v>90</v>
      </c>
      <c r="H29" s="131">
        <f t="shared" si="0"/>
        <v>399</v>
      </c>
      <c r="I29" s="134">
        <f t="shared" si="1"/>
        <v>9925.67</v>
      </c>
      <c r="J29" s="134">
        <f t="shared" si="2"/>
        <v>6773.08</v>
      </c>
      <c r="K29" s="129">
        <v>1504.55</v>
      </c>
      <c r="L29" s="134">
        <f t="shared" si="3"/>
        <v>1415.52</v>
      </c>
      <c r="M29" s="129">
        <v>693</v>
      </c>
      <c r="N29" s="129">
        <v>100.8</v>
      </c>
      <c r="O29" s="129"/>
      <c r="P29" s="129"/>
      <c r="Q29" s="129">
        <v>621.72</v>
      </c>
      <c r="R29" s="134">
        <f t="shared" si="4"/>
        <v>167.14</v>
      </c>
      <c r="S29" s="129">
        <v>167.14</v>
      </c>
      <c r="T29" s="129"/>
      <c r="U29" s="129"/>
      <c r="V29" s="129"/>
      <c r="W29" s="129"/>
      <c r="X29" s="129"/>
      <c r="Y29" s="136">
        <v>371.67</v>
      </c>
      <c r="Z29" s="129"/>
      <c r="AA29" s="129">
        <v>187.47</v>
      </c>
      <c r="AB29" s="129"/>
      <c r="AC29" s="129">
        <v>21.98</v>
      </c>
      <c r="AD29" s="129">
        <v>278.75</v>
      </c>
      <c r="AE29" s="129"/>
      <c r="AF29" s="129">
        <f>24+2802</f>
        <v>2826</v>
      </c>
      <c r="AG29" s="134">
        <v>1E-4</v>
      </c>
      <c r="AH29" s="139" t="s">
        <v>146</v>
      </c>
      <c r="AI29" s="134">
        <f t="shared" si="5"/>
        <v>2960.6800000000003</v>
      </c>
      <c r="AJ29" s="140">
        <v>931.2</v>
      </c>
      <c r="AK29" s="129">
        <v>203.28</v>
      </c>
      <c r="AL29" s="129">
        <v>1007</v>
      </c>
      <c r="AM29" s="129">
        <v>819.2</v>
      </c>
      <c r="AN29" s="134">
        <f t="shared" si="9"/>
        <v>191.91</v>
      </c>
      <c r="AO29" s="134">
        <f t="shared" si="7"/>
        <v>0</v>
      </c>
      <c r="AP29" s="129"/>
      <c r="AQ29" s="129"/>
      <c r="AR29" s="129"/>
      <c r="AS29" s="129"/>
      <c r="AT29" s="129">
        <v>191.91</v>
      </c>
      <c r="AU29" s="129"/>
      <c r="AV29" s="129"/>
      <c r="AW29" s="136"/>
      <c r="AX29" s="129"/>
      <c r="AY29" s="129"/>
      <c r="AZ29" s="129"/>
      <c r="BA29" s="129"/>
      <c r="BB29" s="129">
        <v>354.66</v>
      </c>
      <c r="BC29" s="129"/>
      <c r="BD29" s="129"/>
      <c r="BE29" s="129"/>
      <c r="BF29" s="134">
        <f t="shared" si="8"/>
        <v>10280.33</v>
      </c>
      <c r="BG29" s="129"/>
      <c r="BH29" s="80"/>
      <c r="BI29" s="143"/>
    </row>
    <row r="30" spans="1:61" ht="14.25" customHeight="1">
      <c r="A30" s="129">
        <v>24</v>
      </c>
      <c r="B30" s="129" t="s">
        <v>123</v>
      </c>
      <c r="C30" s="130" t="s">
        <v>147</v>
      </c>
      <c r="D30" s="131">
        <v>27</v>
      </c>
      <c r="E30" s="131"/>
      <c r="F30" s="131"/>
      <c r="G30" s="131">
        <v>5</v>
      </c>
      <c r="H30" s="131">
        <f t="shared" si="0"/>
        <v>32</v>
      </c>
      <c r="I30" s="134">
        <f t="shared" si="1"/>
        <v>557.52</v>
      </c>
      <c r="J30" s="134">
        <f t="shared" si="2"/>
        <v>378.85</v>
      </c>
      <c r="K30" s="129">
        <v>132.06</v>
      </c>
      <c r="L30" s="134">
        <f t="shared" si="3"/>
        <v>125.87</v>
      </c>
      <c r="M30" s="129">
        <v>60.75</v>
      </c>
      <c r="N30" s="129">
        <v>6.48</v>
      </c>
      <c r="O30" s="129"/>
      <c r="P30" s="129"/>
      <c r="Q30" s="129">
        <v>58.64</v>
      </c>
      <c r="R30" s="134">
        <f t="shared" si="4"/>
        <v>13.49</v>
      </c>
      <c r="S30" s="129">
        <v>13.49</v>
      </c>
      <c r="T30" s="129"/>
      <c r="U30" s="129"/>
      <c r="V30" s="129"/>
      <c r="W30" s="129"/>
      <c r="X30" s="129"/>
      <c r="Y30" s="136">
        <v>32.61</v>
      </c>
      <c r="Z30" s="129"/>
      <c r="AA30" s="129">
        <v>16.43</v>
      </c>
      <c r="AB30" s="129"/>
      <c r="AC30" s="129">
        <v>1.93</v>
      </c>
      <c r="AD30" s="129">
        <v>24.46</v>
      </c>
      <c r="AE30" s="129"/>
      <c r="AF30" s="129">
        <v>32</v>
      </c>
      <c r="AG30" s="134">
        <v>1E-4</v>
      </c>
      <c r="AH30" s="139" t="s">
        <v>147</v>
      </c>
      <c r="AI30" s="134">
        <f t="shared" si="5"/>
        <v>176.68</v>
      </c>
      <c r="AJ30" s="140">
        <v>81.36</v>
      </c>
      <c r="AK30" s="129">
        <v>17.82</v>
      </c>
      <c r="AL30" s="129">
        <v>70</v>
      </c>
      <c r="AM30" s="129">
        <v>7.5</v>
      </c>
      <c r="AN30" s="134">
        <f t="shared" si="9"/>
        <v>1.99</v>
      </c>
      <c r="AO30" s="134">
        <f t="shared" si="7"/>
        <v>0</v>
      </c>
      <c r="AP30" s="129"/>
      <c r="AQ30" s="129"/>
      <c r="AR30" s="129"/>
      <c r="AS30" s="129"/>
      <c r="AT30" s="129">
        <v>1.99</v>
      </c>
      <c r="AU30" s="129"/>
      <c r="AV30" s="129"/>
      <c r="AW30" s="136"/>
      <c r="AX30" s="129"/>
      <c r="AY30" s="129"/>
      <c r="AZ30" s="129"/>
      <c r="BA30" s="129"/>
      <c r="BB30" s="129">
        <v>0</v>
      </c>
      <c r="BC30" s="129"/>
      <c r="BD30" s="129"/>
      <c r="BE30" s="129"/>
      <c r="BF30" s="134">
        <f t="shared" si="8"/>
        <v>557.52</v>
      </c>
      <c r="BG30" s="129"/>
      <c r="BH30" s="80"/>
      <c r="BI30" s="143"/>
    </row>
    <row r="31" spans="1:61" ht="14.25" customHeight="1">
      <c r="A31" s="129">
        <v>25</v>
      </c>
      <c r="B31" s="129" t="s">
        <v>123</v>
      </c>
      <c r="C31" s="130" t="s">
        <v>148</v>
      </c>
      <c r="D31" s="131">
        <v>94</v>
      </c>
      <c r="E31" s="131"/>
      <c r="F31" s="131"/>
      <c r="G31" s="131">
        <v>6</v>
      </c>
      <c r="H31" s="131">
        <f t="shared" si="0"/>
        <v>100</v>
      </c>
      <c r="I31" s="134">
        <f t="shared" si="1"/>
        <v>2628.9520000000002</v>
      </c>
      <c r="J31" s="134">
        <f t="shared" si="2"/>
        <v>1556.48</v>
      </c>
      <c r="K31" s="129">
        <v>438.87</v>
      </c>
      <c r="L31" s="134">
        <f t="shared" si="3"/>
        <v>453.97</v>
      </c>
      <c r="M31" s="129">
        <v>211.5</v>
      </c>
      <c r="N31" s="129">
        <v>38.299999999999997</v>
      </c>
      <c r="O31" s="129"/>
      <c r="P31" s="129"/>
      <c r="Q31" s="129">
        <v>204.17</v>
      </c>
      <c r="R31" s="134">
        <f t="shared" si="4"/>
        <v>49.47</v>
      </c>
      <c r="S31" s="129">
        <v>49.47</v>
      </c>
      <c r="T31" s="129"/>
      <c r="U31" s="129"/>
      <c r="V31" s="129"/>
      <c r="W31" s="129"/>
      <c r="X31" s="129"/>
      <c r="Y31" s="136">
        <v>109.91</v>
      </c>
      <c r="Z31" s="129"/>
      <c r="AA31" s="129">
        <v>55.33</v>
      </c>
      <c r="AB31" s="129"/>
      <c r="AC31" s="129">
        <v>6.5</v>
      </c>
      <c r="AD31" s="129">
        <v>82.43</v>
      </c>
      <c r="AE31" s="129"/>
      <c r="AF31" s="129">
        <v>360</v>
      </c>
      <c r="AG31" s="134">
        <v>1E-4</v>
      </c>
      <c r="AH31" s="139" t="s">
        <v>148</v>
      </c>
      <c r="AI31" s="134">
        <f t="shared" si="5"/>
        <v>1072.472</v>
      </c>
      <c r="AJ31" s="140">
        <v>282.43200000000002</v>
      </c>
      <c r="AK31" s="129">
        <v>62.04</v>
      </c>
      <c r="AL31" s="129">
        <v>357</v>
      </c>
      <c r="AM31" s="129">
        <v>371</v>
      </c>
      <c r="AN31" s="134">
        <f t="shared" si="9"/>
        <v>0</v>
      </c>
      <c r="AO31" s="134">
        <f t="shared" si="7"/>
        <v>0</v>
      </c>
      <c r="AP31" s="129"/>
      <c r="AQ31" s="129"/>
      <c r="AR31" s="129"/>
      <c r="AS31" s="129"/>
      <c r="AT31" s="129"/>
      <c r="AU31" s="129"/>
      <c r="AV31" s="129"/>
      <c r="AW31" s="136"/>
      <c r="AX31" s="129"/>
      <c r="AY31" s="129"/>
      <c r="AZ31" s="129"/>
      <c r="BA31" s="129"/>
      <c r="BB31" s="129">
        <v>50</v>
      </c>
      <c r="BC31" s="129"/>
      <c r="BD31" s="129"/>
      <c r="BE31" s="129"/>
      <c r="BF31" s="134">
        <f t="shared" si="8"/>
        <v>2678.9520000000002</v>
      </c>
      <c r="BG31" s="129"/>
      <c r="BH31" s="80"/>
      <c r="BI31" s="143"/>
    </row>
    <row r="32" spans="1:61" ht="14.25" customHeight="1">
      <c r="A32" s="129">
        <v>26</v>
      </c>
      <c r="B32" s="129" t="s">
        <v>123</v>
      </c>
      <c r="C32" s="130" t="s">
        <v>149</v>
      </c>
      <c r="D32" s="131">
        <v>79</v>
      </c>
      <c r="E32" s="131">
        <v>2</v>
      </c>
      <c r="F32" s="131"/>
      <c r="G32" s="131">
        <v>13</v>
      </c>
      <c r="H32" s="131">
        <f t="shared" si="0"/>
        <v>94</v>
      </c>
      <c r="I32" s="134">
        <f t="shared" si="1"/>
        <v>1146.7160000000001</v>
      </c>
      <c r="J32" s="134">
        <f t="shared" si="2"/>
        <v>757.63000000000011</v>
      </c>
      <c r="K32" s="129">
        <v>271.32</v>
      </c>
      <c r="L32" s="134">
        <f t="shared" si="3"/>
        <v>202.64</v>
      </c>
      <c r="M32" s="129">
        <v>103.5</v>
      </c>
      <c r="N32" s="129">
        <v>29.88</v>
      </c>
      <c r="O32" s="129"/>
      <c r="P32" s="129"/>
      <c r="Q32" s="129">
        <v>69.260000000000005</v>
      </c>
      <c r="R32" s="134">
        <f t="shared" si="4"/>
        <v>24.25</v>
      </c>
      <c r="S32" s="129">
        <v>24.25</v>
      </c>
      <c r="T32" s="129"/>
      <c r="U32" s="129"/>
      <c r="V32" s="129"/>
      <c r="W32" s="129"/>
      <c r="X32" s="129">
        <v>84.16</v>
      </c>
      <c r="Y32" s="136">
        <v>74.81</v>
      </c>
      <c r="Z32" s="129"/>
      <c r="AA32" s="129">
        <v>38.6</v>
      </c>
      <c r="AB32" s="129"/>
      <c r="AC32" s="129">
        <v>5.75</v>
      </c>
      <c r="AD32" s="129">
        <v>56.1</v>
      </c>
      <c r="AE32" s="129"/>
      <c r="AF32" s="129"/>
      <c r="AG32" s="134">
        <v>1E-4</v>
      </c>
      <c r="AH32" s="139" t="s">
        <v>149</v>
      </c>
      <c r="AI32" s="134">
        <f t="shared" si="5"/>
        <v>385.94600000000003</v>
      </c>
      <c r="AJ32" s="140">
        <v>107.586</v>
      </c>
      <c r="AK32" s="129">
        <v>30.36</v>
      </c>
      <c r="AL32" s="129">
        <v>248</v>
      </c>
      <c r="AM32" s="129"/>
      <c r="AN32" s="134">
        <f t="shared" si="9"/>
        <v>3.14</v>
      </c>
      <c r="AO32" s="134">
        <f t="shared" si="7"/>
        <v>0</v>
      </c>
      <c r="AP32" s="129"/>
      <c r="AQ32" s="129"/>
      <c r="AR32" s="129"/>
      <c r="AS32" s="129"/>
      <c r="AT32" s="129">
        <v>3.14</v>
      </c>
      <c r="AU32" s="129"/>
      <c r="AV32" s="129"/>
      <c r="AW32" s="136"/>
      <c r="AX32" s="129"/>
      <c r="AY32" s="129"/>
      <c r="AZ32" s="129"/>
      <c r="BA32" s="129"/>
      <c r="BB32" s="129">
        <f>88+25</f>
        <v>113</v>
      </c>
      <c r="BC32" s="129"/>
      <c r="BD32" s="129"/>
      <c r="BE32" s="129"/>
      <c r="BF32" s="134">
        <f t="shared" si="8"/>
        <v>1259.7160000000001</v>
      </c>
      <c r="BG32" s="129"/>
      <c r="BH32" s="80"/>
      <c r="BI32" s="143"/>
    </row>
    <row r="33" spans="1:61" ht="14.25" customHeight="1">
      <c r="A33" s="129">
        <v>27</v>
      </c>
      <c r="B33" s="129" t="s">
        <v>123</v>
      </c>
      <c r="C33" s="130" t="s">
        <v>150</v>
      </c>
      <c r="D33" s="131">
        <v>149</v>
      </c>
      <c r="E33" s="131"/>
      <c r="F33" s="131"/>
      <c r="G33" s="131">
        <v>87</v>
      </c>
      <c r="H33" s="131">
        <f t="shared" si="0"/>
        <v>236</v>
      </c>
      <c r="I33" s="134">
        <f t="shared" si="1"/>
        <v>2185.4140000000002</v>
      </c>
      <c r="J33" s="134">
        <f t="shared" si="2"/>
        <v>1434.3799999999999</v>
      </c>
      <c r="K33" s="129">
        <v>561.41</v>
      </c>
      <c r="L33" s="134">
        <f t="shared" si="3"/>
        <v>275.14999999999998</v>
      </c>
      <c r="M33" s="129">
        <v>229.5</v>
      </c>
      <c r="N33" s="129">
        <v>45.65</v>
      </c>
      <c r="O33" s="129"/>
      <c r="P33" s="129"/>
      <c r="Q33" s="129"/>
      <c r="R33" s="134">
        <f t="shared" si="4"/>
        <v>48.33</v>
      </c>
      <c r="S33" s="129">
        <v>48.33</v>
      </c>
      <c r="T33" s="129"/>
      <c r="U33" s="129"/>
      <c r="V33" s="129"/>
      <c r="W33" s="129"/>
      <c r="X33" s="129">
        <v>117.03</v>
      </c>
      <c r="Y33" s="136">
        <v>150.63999999999999</v>
      </c>
      <c r="Z33" s="129"/>
      <c r="AA33" s="129">
        <v>77.83</v>
      </c>
      <c r="AB33" s="129"/>
      <c r="AC33" s="129">
        <v>11.01</v>
      </c>
      <c r="AD33" s="129">
        <v>112.98</v>
      </c>
      <c r="AE33" s="129"/>
      <c r="AF33" s="129">
        <v>80</v>
      </c>
      <c r="AG33" s="134">
        <v>1E-4</v>
      </c>
      <c r="AH33" s="139" t="s">
        <v>150</v>
      </c>
      <c r="AI33" s="134">
        <f t="shared" si="5"/>
        <v>736.21399999999994</v>
      </c>
      <c r="AJ33" s="140">
        <v>135.89400000000001</v>
      </c>
      <c r="AK33" s="129">
        <v>67.319999999999993</v>
      </c>
      <c r="AL33" s="129">
        <v>443</v>
      </c>
      <c r="AM33" s="129">
        <v>90</v>
      </c>
      <c r="AN33" s="134">
        <f t="shared" si="9"/>
        <v>14.82</v>
      </c>
      <c r="AO33" s="134">
        <f t="shared" si="7"/>
        <v>0</v>
      </c>
      <c r="AP33" s="129"/>
      <c r="AQ33" s="129"/>
      <c r="AR33" s="129"/>
      <c r="AS33" s="129"/>
      <c r="AT33" s="129">
        <v>14.82</v>
      </c>
      <c r="AU33" s="129"/>
      <c r="AV33" s="129"/>
      <c r="AW33" s="136"/>
      <c r="AX33" s="129"/>
      <c r="AY33" s="129"/>
      <c r="AZ33" s="129"/>
      <c r="BA33" s="129"/>
      <c r="BB33" s="129">
        <f>20+68.5</f>
        <v>88.5</v>
      </c>
      <c r="BC33" s="129"/>
      <c r="BD33" s="129"/>
      <c r="BE33" s="129"/>
      <c r="BF33" s="134">
        <f t="shared" si="8"/>
        <v>2273.9140000000002</v>
      </c>
      <c r="BG33" s="129"/>
      <c r="BH33" s="80"/>
      <c r="BI33" s="143"/>
    </row>
    <row r="34" spans="1:61" ht="14.25" customHeight="1">
      <c r="A34" s="129">
        <v>28</v>
      </c>
      <c r="B34" s="129" t="s">
        <v>123</v>
      </c>
      <c r="C34" s="130" t="s">
        <v>151</v>
      </c>
      <c r="D34" s="131">
        <v>8</v>
      </c>
      <c r="E34" s="131"/>
      <c r="F34" s="131"/>
      <c r="G34" s="131"/>
      <c r="H34" s="131">
        <f t="shared" si="0"/>
        <v>8</v>
      </c>
      <c r="I34" s="134">
        <f t="shared" si="1"/>
        <v>169.43</v>
      </c>
      <c r="J34" s="134">
        <f t="shared" si="2"/>
        <v>92.509999999999991</v>
      </c>
      <c r="K34" s="129">
        <v>26.08</v>
      </c>
      <c r="L34" s="134">
        <f t="shared" si="3"/>
        <v>13.5</v>
      </c>
      <c r="M34" s="129">
        <v>13.5</v>
      </c>
      <c r="N34" s="129"/>
      <c r="O34" s="129"/>
      <c r="P34" s="129"/>
      <c r="Q34" s="129"/>
      <c r="R34" s="134">
        <f t="shared" si="4"/>
        <v>1.69</v>
      </c>
      <c r="S34" s="129">
        <v>1.69</v>
      </c>
      <c r="T34" s="129"/>
      <c r="U34" s="129"/>
      <c r="V34" s="129"/>
      <c r="W34" s="129"/>
      <c r="X34" s="129">
        <v>4.9800000000000004</v>
      </c>
      <c r="Y34" s="136">
        <v>7.4</v>
      </c>
      <c r="Z34" s="129"/>
      <c r="AA34" s="129">
        <v>3.78</v>
      </c>
      <c r="AB34" s="129"/>
      <c r="AC34" s="129">
        <v>0.53</v>
      </c>
      <c r="AD34" s="129">
        <v>5.55</v>
      </c>
      <c r="AE34" s="129"/>
      <c r="AF34" s="129">
        <v>29</v>
      </c>
      <c r="AG34" s="134">
        <v>1E-4</v>
      </c>
      <c r="AH34" s="139" t="s">
        <v>151</v>
      </c>
      <c r="AI34" s="134">
        <f t="shared" si="5"/>
        <v>76.92</v>
      </c>
      <c r="AJ34" s="140">
        <v>6.96</v>
      </c>
      <c r="AK34" s="129">
        <v>3.96</v>
      </c>
      <c r="AL34" s="129">
        <v>66</v>
      </c>
      <c r="AM34" s="129"/>
      <c r="AN34" s="134">
        <f t="shared" si="9"/>
        <v>0</v>
      </c>
      <c r="AO34" s="134">
        <f t="shared" si="7"/>
        <v>0</v>
      </c>
      <c r="AP34" s="129"/>
      <c r="AQ34" s="129"/>
      <c r="AR34" s="129"/>
      <c r="AS34" s="129"/>
      <c r="AT34" s="129"/>
      <c r="AU34" s="129"/>
      <c r="AV34" s="129"/>
      <c r="AW34" s="136"/>
      <c r="AX34" s="129"/>
      <c r="AY34" s="129"/>
      <c r="AZ34" s="129"/>
      <c r="BA34" s="129"/>
      <c r="BB34" s="129">
        <f>44.58+10</f>
        <v>54.58</v>
      </c>
      <c r="BC34" s="129"/>
      <c r="BD34" s="129"/>
      <c r="BE34" s="129"/>
      <c r="BF34" s="134">
        <f t="shared" si="8"/>
        <v>224.01</v>
      </c>
      <c r="BG34" s="129"/>
      <c r="BH34" s="80"/>
      <c r="BI34" s="143"/>
    </row>
    <row r="35" spans="1:61" ht="14.25" customHeight="1">
      <c r="A35" s="129">
        <v>29</v>
      </c>
      <c r="B35" s="129" t="s">
        <v>123</v>
      </c>
      <c r="C35" s="130" t="s">
        <v>152</v>
      </c>
      <c r="D35" s="131">
        <v>8</v>
      </c>
      <c r="E35" s="131"/>
      <c r="F35" s="131"/>
      <c r="G35" s="131"/>
      <c r="H35" s="131">
        <f t="shared" si="0"/>
        <v>8</v>
      </c>
      <c r="I35" s="134">
        <f t="shared" si="1"/>
        <v>146.89000000000001</v>
      </c>
      <c r="J35" s="134">
        <f t="shared" si="2"/>
        <v>61.13</v>
      </c>
      <c r="K35" s="129">
        <v>24.31</v>
      </c>
      <c r="L35" s="134">
        <f t="shared" si="3"/>
        <v>0</v>
      </c>
      <c r="M35" s="129"/>
      <c r="N35" s="129"/>
      <c r="O35" s="129"/>
      <c r="P35" s="129"/>
      <c r="Q35" s="129"/>
      <c r="R35" s="134">
        <f t="shared" si="4"/>
        <v>0</v>
      </c>
      <c r="S35" s="129"/>
      <c r="T35" s="129"/>
      <c r="U35" s="129"/>
      <c r="V35" s="129"/>
      <c r="W35" s="129"/>
      <c r="X35" s="129">
        <v>19.920000000000002</v>
      </c>
      <c r="Y35" s="136">
        <v>7.08</v>
      </c>
      <c r="Z35" s="129"/>
      <c r="AA35" s="129">
        <v>3.76</v>
      </c>
      <c r="AB35" s="129"/>
      <c r="AC35" s="129">
        <v>0.75</v>
      </c>
      <c r="AD35" s="129">
        <v>5.31</v>
      </c>
      <c r="AE35" s="129"/>
      <c r="AF35" s="129"/>
      <c r="AG35" s="134">
        <v>1E-4</v>
      </c>
      <c r="AH35" s="139" t="s">
        <v>152</v>
      </c>
      <c r="AI35" s="134">
        <f t="shared" si="5"/>
        <v>85.76</v>
      </c>
      <c r="AJ35" s="140">
        <v>5.7600000000000096</v>
      </c>
      <c r="AK35" s="129">
        <v>0</v>
      </c>
      <c r="AL35" s="129">
        <v>80</v>
      </c>
      <c r="AM35" s="129"/>
      <c r="AN35" s="134">
        <f t="shared" si="9"/>
        <v>0</v>
      </c>
      <c r="AO35" s="134">
        <f t="shared" si="7"/>
        <v>0</v>
      </c>
      <c r="AP35" s="129"/>
      <c r="AQ35" s="129"/>
      <c r="AR35" s="129"/>
      <c r="AS35" s="129"/>
      <c r="AT35" s="129"/>
      <c r="AU35" s="129"/>
      <c r="AV35" s="129"/>
      <c r="AW35" s="136"/>
      <c r="AX35" s="129"/>
      <c r="AY35" s="129"/>
      <c r="AZ35" s="129"/>
      <c r="BA35" s="129"/>
      <c r="BB35" s="129">
        <v>0</v>
      </c>
      <c r="BC35" s="129"/>
      <c r="BD35" s="129"/>
      <c r="BE35" s="129"/>
      <c r="BF35" s="134">
        <f t="shared" si="8"/>
        <v>146.89000000000001</v>
      </c>
      <c r="BG35" s="129"/>
      <c r="BH35" s="80"/>
      <c r="BI35" s="143"/>
    </row>
    <row r="36" spans="1:61" ht="14.25" customHeight="1">
      <c r="A36" s="129">
        <v>30</v>
      </c>
      <c r="B36" s="129" t="s">
        <v>123</v>
      </c>
      <c r="C36" s="130" t="s">
        <v>153</v>
      </c>
      <c r="D36" s="131">
        <v>6</v>
      </c>
      <c r="E36" s="131"/>
      <c r="F36" s="131"/>
      <c r="G36" s="131"/>
      <c r="H36" s="131">
        <f t="shared" si="0"/>
        <v>6</v>
      </c>
      <c r="I36" s="134">
        <f t="shared" si="1"/>
        <v>89.330000000000013</v>
      </c>
      <c r="J36" s="134">
        <f t="shared" si="2"/>
        <v>45.010000000000005</v>
      </c>
      <c r="K36" s="129">
        <v>17.63</v>
      </c>
      <c r="L36" s="134">
        <f t="shared" si="3"/>
        <v>0</v>
      </c>
      <c r="M36" s="129"/>
      <c r="N36" s="129"/>
      <c r="O36" s="129"/>
      <c r="P36" s="129"/>
      <c r="Q36" s="129"/>
      <c r="R36" s="134">
        <f t="shared" si="4"/>
        <v>0</v>
      </c>
      <c r="S36" s="129"/>
      <c r="T36" s="129"/>
      <c r="U36" s="129"/>
      <c r="V36" s="129"/>
      <c r="W36" s="129"/>
      <c r="X36" s="129">
        <v>14.94</v>
      </c>
      <c r="Y36" s="136">
        <v>5.21</v>
      </c>
      <c r="Z36" s="129"/>
      <c r="AA36" s="129">
        <v>2.77</v>
      </c>
      <c r="AB36" s="129"/>
      <c r="AC36" s="129">
        <v>0.55000000000000004</v>
      </c>
      <c r="AD36" s="129">
        <v>3.91</v>
      </c>
      <c r="AE36" s="129"/>
      <c r="AF36" s="129"/>
      <c r="AG36" s="134">
        <v>1E-4</v>
      </c>
      <c r="AH36" s="139" t="s">
        <v>153</v>
      </c>
      <c r="AI36" s="134">
        <f t="shared" si="5"/>
        <v>44.32</v>
      </c>
      <c r="AJ36" s="140">
        <v>4.32</v>
      </c>
      <c r="AK36" s="129">
        <v>0</v>
      </c>
      <c r="AL36" s="129">
        <v>40</v>
      </c>
      <c r="AM36" s="129"/>
      <c r="AN36" s="134">
        <f t="shared" si="9"/>
        <v>0</v>
      </c>
      <c r="AO36" s="134">
        <f t="shared" si="7"/>
        <v>0</v>
      </c>
      <c r="AP36" s="129"/>
      <c r="AQ36" s="129"/>
      <c r="AR36" s="129"/>
      <c r="AS36" s="129"/>
      <c r="AT36" s="129"/>
      <c r="AU36" s="129"/>
      <c r="AV36" s="129"/>
      <c r="AW36" s="136"/>
      <c r="AX36" s="129"/>
      <c r="AY36" s="129"/>
      <c r="AZ36" s="129"/>
      <c r="BA36" s="129"/>
      <c r="BB36" s="129">
        <v>0</v>
      </c>
      <c r="BC36" s="129"/>
      <c r="BD36" s="129"/>
      <c r="BE36" s="129"/>
      <c r="BF36" s="134">
        <f t="shared" si="8"/>
        <v>89.330000000000013</v>
      </c>
      <c r="BG36" s="129"/>
      <c r="BH36" s="80"/>
      <c r="BI36" s="143"/>
    </row>
    <row r="37" spans="1:61" ht="14.25" customHeight="1">
      <c r="A37" s="129">
        <v>31</v>
      </c>
      <c r="B37" s="129" t="s">
        <v>123</v>
      </c>
      <c r="C37" s="130" t="s">
        <v>154</v>
      </c>
      <c r="D37" s="131">
        <v>124</v>
      </c>
      <c r="E37" s="131"/>
      <c r="F37" s="131"/>
      <c r="G37" s="131">
        <v>1</v>
      </c>
      <c r="H37" s="131">
        <f t="shared" si="0"/>
        <v>125</v>
      </c>
      <c r="I37" s="134">
        <f t="shared" si="1"/>
        <v>1802.902</v>
      </c>
      <c r="J37" s="134">
        <f t="shared" si="2"/>
        <v>1157.31</v>
      </c>
      <c r="K37" s="129">
        <v>383.42</v>
      </c>
      <c r="L37" s="134">
        <f t="shared" si="3"/>
        <v>87.75</v>
      </c>
      <c r="M37" s="129">
        <v>87.75</v>
      </c>
      <c r="N37" s="129"/>
      <c r="O37" s="129"/>
      <c r="P37" s="129"/>
      <c r="Q37" s="129"/>
      <c r="R37" s="134">
        <f t="shared" si="4"/>
        <v>11.92</v>
      </c>
      <c r="S37" s="129">
        <v>11.92</v>
      </c>
      <c r="T37" s="129"/>
      <c r="U37" s="129"/>
      <c r="V37" s="129"/>
      <c r="W37" s="129"/>
      <c r="X37" s="129">
        <v>211.65</v>
      </c>
      <c r="Y37" s="136">
        <v>111.16</v>
      </c>
      <c r="Z37" s="129"/>
      <c r="AA37" s="129">
        <v>58.05</v>
      </c>
      <c r="AB37" s="129"/>
      <c r="AC37" s="129">
        <v>9.99</v>
      </c>
      <c r="AD37" s="129">
        <v>83.37</v>
      </c>
      <c r="AE37" s="129"/>
      <c r="AF37" s="129">
        <v>200</v>
      </c>
      <c r="AG37" s="134">
        <v>1E-4</v>
      </c>
      <c r="AH37" s="139" t="s">
        <v>154</v>
      </c>
      <c r="AI37" s="134">
        <f t="shared" si="5"/>
        <v>645.59199999999998</v>
      </c>
      <c r="AJ37" s="140">
        <v>107.952</v>
      </c>
      <c r="AK37" s="129">
        <v>25.74</v>
      </c>
      <c r="AL37" s="129">
        <v>431</v>
      </c>
      <c r="AM37" s="129">
        <v>80.900000000000006</v>
      </c>
      <c r="AN37" s="134">
        <f t="shared" si="9"/>
        <v>0</v>
      </c>
      <c r="AO37" s="134">
        <f t="shared" si="7"/>
        <v>0</v>
      </c>
      <c r="AP37" s="129"/>
      <c r="AQ37" s="129"/>
      <c r="AR37" s="129"/>
      <c r="AS37" s="129"/>
      <c r="AT37" s="129"/>
      <c r="AU37" s="129"/>
      <c r="AV37" s="129"/>
      <c r="AW37" s="136"/>
      <c r="AX37" s="129"/>
      <c r="AY37" s="129"/>
      <c r="AZ37" s="129"/>
      <c r="BA37" s="129"/>
      <c r="BB37" s="129">
        <v>0</v>
      </c>
      <c r="BC37" s="129"/>
      <c r="BD37" s="129"/>
      <c r="BE37" s="129"/>
      <c r="BF37" s="134">
        <f t="shared" si="8"/>
        <v>1802.902</v>
      </c>
      <c r="BG37" s="129"/>
      <c r="BH37" s="80"/>
      <c r="BI37" s="143"/>
    </row>
    <row r="38" spans="1:61" ht="14.25" customHeight="1">
      <c r="A38" s="129">
        <v>32</v>
      </c>
      <c r="B38" s="129" t="s">
        <v>123</v>
      </c>
      <c r="C38" s="130" t="s">
        <v>155</v>
      </c>
      <c r="D38" s="131">
        <v>85</v>
      </c>
      <c r="E38" s="131"/>
      <c r="F38" s="131"/>
      <c r="G38" s="131">
        <v>59</v>
      </c>
      <c r="H38" s="131">
        <f t="shared" si="0"/>
        <v>144</v>
      </c>
      <c r="I38" s="134">
        <f t="shared" si="1"/>
        <v>1154.088</v>
      </c>
      <c r="J38" s="134">
        <f t="shared" si="2"/>
        <v>739.98</v>
      </c>
      <c r="K38" s="129">
        <v>301.77</v>
      </c>
      <c r="L38" s="134">
        <f t="shared" si="3"/>
        <v>30</v>
      </c>
      <c r="M38" s="129"/>
      <c r="N38" s="129"/>
      <c r="O38" s="129"/>
      <c r="P38" s="129"/>
      <c r="Q38" s="129">
        <v>30</v>
      </c>
      <c r="R38" s="134">
        <f t="shared" si="4"/>
        <v>0</v>
      </c>
      <c r="S38" s="129"/>
      <c r="T38" s="129"/>
      <c r="U38" s="129"/>
      <c r="V38" s="129"/>
      <c r="W38" s="129"/>
      <c r="X38" s="129">
        <v>211.65</v>
      </c>
      <c r="Y38" s="136">
        <v>82.15</v>
      </c>
      <c r="Z38" s="129"/>
      <c r="AA38" s="129">
        <v>44.08</v>
      </c>
      <c r="AB38" s="129"/>
      <c r="AC38" s="129">
        <v>8.7200000000000006</v>
      </c>
      <c r="AD38" s="129">
        <v>61.61</v>
      </c>
      <c r="AE38" s="129"/>
      <c r="AF38" s="129"/>
      <c r="AG38" s="134">
        <v>1E-4</v>
      </c>
      <c r="AH38" s="139" t="s">
        <v>155</v>
      </c>
      <c r="AI38" s="134">
        <f t="shared" si="5"/>
        <v>397.44799999999998</v>
      </c>
      <c r="AJ38" s="140">
        <v>65.447999999999993</v>
      </c>
      <c r="AK38" s="129">
        <v>0</v>
      </c>
      <c r="AL38" s="129">
        <v>332</v>
      </c>
      <c r="AM38" s="129"/>
      <c r="AN38" s="134">
        <f t="shared" si="9"/>
        <v>16.66</v>
      </c>
      <c r="AO38" s="134">
        <f t="shared" si="7"/>
        <v>0</v>
      </c>
      <c r="AP38" s="129"/>
      <c r="AQ38" s="129"/>
      <c r="AR38" s="129"/>
      <c r="AS38" s="129"/>
      <c r="AT38" s="129">
        <v>1.66</v>
      </c>
      <c r="AU38" s="129"/>
      <c r="AV38" s="129"/>
      <c r="AW38" s="136"/>
      <c r="AX38" s="129"/>
      <c r="AY38" s="129"/>
      <c r="AZ38" s="129"/>
      <c r="BA38" s="129">
        <v>15</v>
      </c>
      <c r="BB38" s="129">
        <f>1781.7-980</f>
        <v>801.7</v>
      </c>
      <c r="BC38" s="129"/>
      <c r="BD38" s="129"/>
      <c r="BE38" s="129"/>
      <c r="BF38" s="134">
        <f t="shared" si="8"/>
        <v>1955.788</v>
      </c>
      <c r="BG38" s="129"/>
      <c r="BH38" s="80"/>
      <c r="BI38" s="143"/>
    </row>
    <row r="39" spans="1:61" ht="14.25" customHeight="1">
      <c r="A39" s="129">
        <v>33</v>
      </c>
      <c r="B39" s="129" t="s">
        <v>123</v>
      </c>
      <c r="C39" s="130" t="s">
        <v>156</v>
      </c>
      <c r="D39" s="131">
        <v>47</v>
      </c>
      <c r="E39" s="131"/>
      <c r="F39" s="131"/>
      <c r="G39" s="131">
        <v>8</v>
      </c>
      <c r="H39" s="131">
        <f t="shared" ref="H39:H70" si="10">SUBTOTAL(9,D39:G39)</f>
        <v>55</v>
      </c>
      <c r="I39" s="134">
        <f t="shared" si="1"/>
        <v>831.56599999999992</v>
      </c>
      <c r="J39" s="134">
        <f t="shared" ref="J39:J70" si="11">K39+L39+R39+W39+X39+Y39+Z39+AA39+AB39+AC39+AD39+AE39+AF39</f>
        <v>421.05999999999995</v>
      </c>
      <c r="K39" s="129">
        <v>176.04</v>
      </c>
      <c r="L39" s="134">
        <f t="shared" si="3"/>
        <v>56.85</v>
      </c>
      <c r="M39" s="129">
        <v>42.75</v>
      </c>
      <c r="N39" s="129"/>
      <c r="O39" s="129"/>
      <c r="P39" s="129"/>
      <c r="Q39" s="129">
        <v>14.1</v>
      </c>
      <c r="R39" s="134">
        <f t="shared" ref="R39:R70" si="12">SUM(S39:U39)</f>
        <v>7.09</v>
      </c>
      <c r="S39" s="129">
        <v>7.09</v>
      </c>
      <c r="T39" s="129"/>
      <c r="U39" s="129"/>
      <c r="V39" s="129"/>
      <c r="W39" s="129"/>
      <c r="X39" s="129">
        <v>69.72</v>
      </c>
      <c r="Y39" s="136">
        <v>47.3</v>
      </c>
      <c r="Z39" s="129"/>
      <c r="AA39" s="129">
        <v>24.58</v>
      </c>
      <c r="AB39" s="129"/>
      <c r="AC39" s="129">
        <v>4.01</v>
      </c>
      <c r="AD39" s="129">
        <v>35.47</v>
      </c>
      <c r="AE39" s="129"/>
      <c r="AF39" s="129"/>
      <c r="AG39" s="134">
        <v>1E-4</v>
      </c>
      <c r="AH39" s="139" t="s">
        <v>156</v>
      </c>
      <c r="AI39" s="134">
        <f t="shared" ref="AI39:AI70" si="13">SUM(AJ39:AM39)</f>
        <v>410.50599999999997</v>
      </c>
      <c r="AJ39" s="140">
        <v>41.466000000000001</v>
      </c>
      <c r="AK39" s="129">
        <v>12.54</v>
      </c>
      <c r="AL39" s="129">
        <v>340</v>
      </c>
      <c r="AM39" s="129">
        <v>16.5</v>
      </c>
      <c r="AN39" s="134">
        <f t="shared" si="9"/>
        <v>0</v>
      </c>
      <c r="AO39" s="134">
        <f t="shared" ref="AO39:AO70" si="14">AP39+AQ39</f>
        <v>0</v>
      </c>
      <c r="AP39" s="129"/>
      <c r="AQ39" s="129"/>
      <c r="AR39" s="129"/>
      <c r="AS39" s="129"/>
      <c r="AT39" s="129"/>
      <c r="AU39" s="129"/>
      <c r="AV39" s="129"/>
      <c r="AW39" s="136"/>
      <c r="AX39" s="129"/>
      <c r="AY39" s="129"/>
      <c r="AZ39" s="129"/>
      <c r="BA39" s="129"/>
      <c r="BB39" s="129">
        <v>200</v>
      </c>
      <c r="BC39" s="129"/>
      <c r="BD39" s="129"/>
      <c r="BE39" s="129"/>
      <c r="BF39" s="134">
        <f t="shared" ref="BF39:BF70" si="15">I39+BB39+BD39+BC39+BE39</f>
        <v>1031.5659999999998</v>
      </c>
      <c r="BG39" s="129"/>
      <c r="BH39" s="80"/>
      <c r="BI39" s="143"/>
    </row>
    <row r="40" spans="1:61" ht="14.25" customHeight="1">
      <c r="A40" s="129">
        <v>34</v>
      </c>
      <c r="B40" s="129" t="s">
        <v>123</v>
      </c>
      <c r="C40" s="130" t="s">
        <v>157</v>
      </c>
      <c r="D40" s="131">
        <v>54</v>
      </c>
      <c r="E40" s="131"/>
      <c r="F40" s="131"/>
      <c r="G40" s="131">
        <v>65</v>
      </c>
      <c r="H40" s="131">
        <f t="shared" si="10"/>
        <v>119</v>
      </c>
      <c r="I40" s="134">
        <f t="shared" si="1"/>
        <v>856.2</v>
      </c>
      <c r="J40" s="134">
        <f t="shared" si="11"/>
        <v>475.64</v>
      </c>
      <c r="K40" s="129">
        <v>207.82</v>
      </c>
      <c r="L40" s="134">
        <f t="shared" si="3"/>
        <v>105.75</v>
      </c>
      <c r="M40" s="129">
        <v>105.75</v>
      </c>
      <c r="N40" s="129"/>
      <c r="O40" s="129"/>
      <c r="P40" s="129"/>
      <c r="Q40" s="129"/>
      <c r="R40" s="134">
        <f t="shared" si="12"/>
        <v>15.42</v>
      </c>
      <c r="S40" s="129">
        <v>15.42</v>
      </c>
      <c r="T40" s="129"/>
      <c r="U40" s="129"/>
      <c r="V40" s="129"/>
      <c r="W40" s="129"/>
      <c r="X40" s="129">
        <v>17.43</v>
      </c>
      <c r="Y40" s="136">
        <v>55.43</v>
      </c>
      <c r="Z40" s="129"/>
      <c r="AA40" s="129">
        <v>28.63</v>
      </c>
      <c r="AB40" s="129"/>
      <c r="AC40" s="129">
        <v>3.59</v>
      </c>
      <c r="AD40" s="129">
        <v>41.57</v>
      </c>
      <c r="AE40" s="129"/>
      <c r="AF40" s="129"/>
      <c r="AG40" s="134">
        <v>1E-4</v>
      </c>
      <c r="AH40" s="139" t="s">
        <v>157</v>
      </c>
      <c r="AI40" s="134">
        <f t="shared" si="13"/>
        <v>372.28000000000003</v>
      </c>
      <c r="AJ40" s="140">
        <v>51.66</v>
      </c>
      <c r="AK40" s="129">
        <v>31.02</v>
      </c>
      <c r="AL40" s="129">
        <v>288</v>
      </c>
      <c r="AM40" s="129">
        <v>1.6</v>
      </c>
      <c r="AN40" s="134">
        <f t="shared" si="9"/>
        <v>8.2799999999999994</v>
      </c>
      <c r="AO40" s="134">
        <f t="shared" si="14"/>
        <v>0</v>
      </c>
      <c r="AP40" s="129"/>
      <c r="AQ40" s="129"/>
      <c r="AR40" s="129"/>
      <c r="AS40" s="129"/>
      <c r="AT40" s="129">
        <v>8.2799999999999994</v>
      </c>
      <c r="AU40" s="129"/>
      <c r="AV40" s="129"/>
      <c r="AW40" s="136"/>
      <c r="AX40" s="129"/>
      <c r="AY40" s="129"/>
      <c r="AZ40" s="129"/>
      <c r="BA40" s="129"/>
      <c r="BB40" s="129">
        <f>252+60</f>
        <v>312</v>
      </c>
      <c r="BC40" s="129"/>
      <c r="BD40" s="129"/>
      <c r="BE40" s="129"/>
      <c r="BF40" s="134">
        <f t="shared" si="15"/>
        <v>1168.2</v>
      </c>
      <c r="BG40" s="129"/>
      <c r="BH40" s="80"/>
      <c r="BI40" s="143"/>
    </row>
    <row r="41" spans="1:61" ht="14.25" customHeight="1">
      <c r="A41" s="129">
        <v>35</v>
      </c>
      <c r="B41" s="129" t="s">
        <v>123</v>
      </c>
      <c r="C41" s="130" t="s">
        <v>158</v>
      </c>
      <c r="D41" s="131">
        <v>42</v>
      </c>
      <c r="E41" s="131"/>
      <c r="F41" s="131"/>
      <c r="G41" s="131">
        <v>22</v>
      </c>
      <c r="H41" s="131">
        <f t="shared" si="10"/>
        <v>64</v>
      </c>
      <c r="I41" s="134">
        <f t="shared" si="1"/>
        <v>765.90400000000011</v>
      </c>
      <c r="J41" s="134">
        <f t="shared" si="11"/>
        <v>388.46000000000009</v>
      </c>
      <c r="K41" s="129">
        <v>174.22</v>
      </c>
      <c r="L41" s="134">
        <f t="shared" si="3"/>
        <v>63</v>
      </c>
      <c r="M41" s="129">
        <v>63</v>
      </c>
      <c r="N41" s="129"/>
      <c r="O41" s="129"/>
      <c r="P41" s="129"/>
      <c r="Q41" s="129"/>
      <c r="R41" s="134">
        <f t="shared" si="12"/>
        <v>10.64</v>
      </c>
      <c r="S41" s="129">
        <v>10.64</v>
      </c>
      <c r="T41" s="129"/>
      <c r="U41" s="129"/>
      <c r="V41" s="129"/>
      <c r="W41" s="129"/>
      <c r="X41" s="129">
        <v>34.86</v>
      </c>
      <c r="Y41" s="136">
        <v>45.23</v>
      </c>
      <c r="Z41" s="129"/>
      <c r="AA41" s="129">
        <v>23.29</v>
      </c>
      <c r="AB41" s="129"/>
      <c r="AC41" s="129">
        <v>3.29</v>
      </c>
      <c r="AD41" s="129">
        <v>33.93</v>
      </c>
      <c r="AE41" s="129"/>
      <c r="AF41" s="129"/>
      <c r="AG41" s="134">
        <v>1E-4</v>
      </c>
      <c r="AH41" s="139" t="s">
        <v>158</v>
      </c>
      <c r="AI41" s="134">
        <f t="shared" si="13"/>
        <v>374.60399999999998</v>
      </c>
      <c r="AJ41" s="140">
        <v>38.124000000000002</v>
      </c>
      <c r="AK41" s="129">
        <v>18.48</v>
      </c>
      <c r="AL41" s="129">
        <v>214</v>
      </c>
      <c r="AM41" s="129">
        <v>104</v>
      </c>
      <c r="AN41" s="134">
        <f t="shared" si="9"/>
        <v>2.84</v>
      </c>
      <c r="AO41" s="134">
        <f t="shared" si="14"/>
        <v>0</v>
      </c>
      <c r="AP41" s="129"/>
      <c r="AQ41" s="129"/>
      <c r="AR41" s="129"/>
      <c r="AS41" s="129"/>
      <c r="AT41" s="129">
        <v>2.84</v>
      </c>
      <c r="AU41" s="129"/>
      <c r="AV41" s="129"/>
      <c r="AW41" s="136"/>
      <c r="AX41" s="129"/>
      <c r="AY41" s="129"/>
      <c r="AZ41" s="129"/>
      <c r="BA41" s="129"/>
      <c r="BB41" s="129">
        <v>1750</v>
      </c>
      <c r="BC41" s="129">
        <v>680</v>
      </c>
      <c r="BD41" s="129"/>
      <c r="BE41" s="129"/>
      <c r="BF41" s="134">
        <f t="shared" si="15"/>
        <v>3195.904</v>
      </c>
      <c r="BG41" s="129"/>
      <c r="BH41" s="80"/>
      <c r="BI41" s="143"/>
    </row>
    <row r="42" spans="1:61" ht="14.25" customHeight="1">
      <c r="A42" s="129">
        <v>36</v>
      </c>
      <c r="B42" s="129" t="s">
        <v>123</v>
      </c>
      <c r="C42" s="130" t="s">
        <v>159</v>
      </c>
      <c r="D42" s="131">
        <v>35</v>
      </c>
      <c r="E42" s="131"/>
      <c r="F42" s="131"/>
      <c r="G42" s="131">
        <v>9</v>
      </c>
      <c r="H42" s="131">
        <f t="shared" si="10"/>
        <v>44</v>
      </c>
      <c r="I42" s="134">
        <f t="shared" si="1"/>
        <v>442.32799999999992</v>
      </c>
      <c r="J42" s="134">
        <f t="shared" si="11"/>
        <v>275.90999999999997</v>
      </c>
      <c r="K42" s="129">
        <v>113.02</v>
      </c>
      <c r="L42" s="134">
        <f t="shared" si="3"/>
        <v>40.5</v>
      </c>
      <c r="M42" s="129">
        <v>40.5</v>
      </c>
      <c r="N42" s="129"/>
      <c r="O42" s="129"/>
      <c r="P42" s="129"/>
      <c r="Q42" s="129"/>
      <c r="R42" s="134">
        <f t="shared" si="12"/>
        <v>4.57</v>
      </c>
      <c r="S42" s="129">
        <v>4.57</v>
      </c>
      <c r="T42" s="129"/>
      <c r="U42" s="129"/>
      <c r="V42" s="129"/>
      <c r="W42" s="129"/>
      <c r="X42" s="129">
        <v>42.33</v>
      </c>
      <c r="Y42" s="136">
        <v>32.07</v>
      </c>
      <c r="Z42" s="129"/>
      <c r="AA42" s="129">
        <v>16.71</v>
      </c>
      <c r="AB42" s="129"/>
      <c r="AC42" s="129">
        <v>2.66</v>
      </c>
      <c r="AD42" s="129">
        <v>24.05</v>
      </c>
      <c r="AE42" s="129"/>
      <c r="AF42" s="129"/>
      <c r="AG42" s="134">
        <v>1E-4</v>
      </c>
      <c r="AH42" s="139" t="s">
        <v>159</v>
      </c>
      <c r="AI42" s="134">
        <f t="shared" si="13"/>
        <v>165.58799999999999</v>
      </c>
      <c r="AJ42" s="140">
        <v>28.648</v>
      </c>
      <c r="AK42" s="129">
        <v>11.88</v>
      </c>
      <c r="AL42" s="129">
        <v>119.6</v>
      </c>
      <c r="AM42" s="129">
        <v>5.46</v>
      </c>
      <c r="AN42" s="134">
        <f t="shared" si="9"/>
        <v>0.83</v>
      </c>
      <c r="AO42" s="134">
        <f t="shared" si="14"/>
        <v>0</v>
      </c>
      <c r="AP42" s="129"/>
      <c r="AQ42" s="129"/>
      <c r="AR42" s="129"/>
      <c r="AS42" s="129"/>
      <c r="AT42" s="129">
        <v>0.83</v>
      </c>
      <c r="AU42" s="129"/>
      <c r="AV42" s="129"/>
      <c r="AW42" s="136"/>
      <c r="AX42" s="129"/>
      <c r="AY42" s="129"/>
      <c r="AZ42" s="129"/>
      <c r="BA42" s="129"/>
      <c r="BB42" s="129">
        <v>0</v>
      </c>
      <c r="BC42" s="129"/>
      <c r="BD42" s="129"/>
      <c r="BE42" s="129"/>
      <c r="BF42" s="134">
        <f t="shared" si="15"/>
        <v>442.32799999999992</v>
      </c>
      <c r="BG42" s="129"/>
      <c r="BH42" s="80"/>
      <c r="BI42" s="143"/>
    </row>
    <row r="43" spans="1:61" ht="14.25" customHeight="1">
      <c r="A43" s="129">
        <v>37</v>
      </c>
      <c r="B43" s="129" t="s">
        <v>123</v>
      </c>
      <c r="C43" s="130" t="s">
        <v>160</v>
      </c>
      <c r="D43" s="131">
        <v>9</v>
      </c>
      <c r="E43" s="131"/>
      <c r="F43" s="131"/>
      <c r="G43" s="131"/>
      <c r="H43" s="131">
        <f t="shared" si="10"/>
        <v>9</v>
      </c>
      <c r="I43" s="134">
        <f t="shared" si="1"/>
        <v>127.23</v>
      </c>
      <c r="J43" s="134">
        <f t="shared" si="11"/>
        <v>82.58</v>
      </c>
      <c r="K43" s="129">
        <v>37.340000000000003</v>
      </c>
      <c r="L43" s="134">
        <f t="shared" si="3"/>
        <v>0</v>
      </c>
      <c r="M43" s="129"/>
      <c r="N43" s="129"/>
      <c r="O43" s="129"/>
      <c r="P43" s="129"/>
      <c r="Q43" s="129"/>
      <c r="R43" s="134">
        <f t="shared" si="12"/>
        <v>0</v>
      </c>
      <c r="S43" s="129"/>
      <c r="T43" s="129"/>
      <c r="U43" s="129"/>
      <c r="V43" s="129"/>
      <c r="W43" s="129"/>
      <c r="X43" s="129">
        <v>22.41</v>
      </c>
      <c r="Y43" s="136">
        <v>9.56</v>
      </c>
      <c r="Z43" s="129"/>
      <c r="AA43" s="129">
        <v>5.08</v>
      </c>
      <c r="AB43" s="129"/>
      <c r="AC43" s="129">
        <v>1.02</v>
      </c>
      <c r="AD43" s="129">
        <v>7.17</v>
      </c>
      <c r="AE43" s="129"/>
      <c r="AF43" s="129"/>
      <c r="AG43" s="134">
        <v>1E-4</v>
      </c>
      <c r="AH43" s="130" t="s">
        <v>160</v>
      </c>
      <c r="AI43" s="134">
        <f t="shared" si="13"/>
        <v>43.480000000000004</v>
      </c>
      <c r="AJ43" s="140">
        <v>6.48</v>
      </c>
      <c r="AK43" s="129">
        <v>0</v>
      </c>
      <c r="AL43" s="129">
        <v>37</v>
      </c>
      <c r="AM43" s="129"/>
      <c r="AN43" s="134">
        <f t="shared" si="9"/>
        <v>1.17</v>
      </c>
      <c r="AO43" s="134">
        <f t="shared" si="14"/>
        <v>0</v>
      </c>
      <c r="AP43" s="129"/>
      <c r="AQ43" s="129"/>
      <c r="AR43" s="129"/>
      <c r="AS43" s="129"/>
      <c r="AT43" s="129">
        <v>1.17</v>
      </c>
      <c r="AU43" s="129"/>
      <c r="AV43" s="129"/>
      <c r="AW43" s="136"/>
      <c r="AX43" s="129"/>
      <c r="AY43" s="129"/>
      <c r="AZ43" s="129"/>
      <c r="BA43" s="129"/>
      <c r="BB43" s="129">
        <v>0</v>
      </c>
      <c r="BC43" s="129"/>
      <c r="BD43" s="129"/>
      <c r="BE43" s="129"/>
      <c r="BF43" s="134">
        <f t="shared" si="15"/>
        <v>127.23</v>
      </c>
      <c r="BG43" s="129"/>
      <c r="BH43" s="80"/>
      <c r="BI43" s="143"/>
    </row>
    <row r="44" spans="1:61" ht="14.25" customHeight="1">
      <c r="A44" s="129">
        <v>38</v>
      </c>
      <c r="B44" s="129" t="s">
        <v>123</v>
      </c>
      <c r="C44" s="130" t="s">
        <v>161</v>
      </c>
      <c r="D44" s="131">
        <v>7</v>
      </c>
      <c r="E44" s="131"/>
      <c r="F44" s="131"/>
      <c r="G44" s="131"/>
      <c r="H44" s="131">
        <f t="shared" si="10"/>
        <v>7</v>
      </c>
      <c r="I44" s="134">
        <f t="shared" si="1"/>
        <v>100.31</v>
      </c>
      <c r="J44" s="134">
        <f t="shared" si="11"/>
        <v>58.269999999999996</v>
      </c>
      <c r="K44" s="129">
        <v>24.73</v>
      </c>
      <c r="L44" s="134">
        <f t="shared" si="3"/>
        <v>0</v>
      </c>
      <c r="M44" s="129"/>
      <c r="N44" s="129"/>
      <c r="O44" s="129"/>
      <c r="P44" s="129"/>
      <c r="Q44" s="129"/>
      <c r="R44" s="134">
        <f t="shared" si="12"/>
        <v>0</v>
      </c>
      <c r="S44" s="129"/>
      <c r="T44" s="129"/>
      <c r="U44" s="129"/>
      <c r="V44" s="129"/>
      <c r="W44" s="129"/>
      <c r="X44" s="129">
        <v>17.43</v>
      </c>
      <c r="Y44" s="136">
        <v>6.75</v>
      </c>
      <c r="Z44" s="129"/>
      <c r="AA44" s="129">
        <v>3.58</v>
      </c>
      <c r="AB44" s="129"/>
      <c r="AC44" s="129">
        <v>0.72</v>
      </c>
      <c r="AD44" s="129">
        <v>5.0599999999999996</v>
      </c>
      <c r="AE44" s="129"/>
      <c r="AF44" s="129"/>
      <c r="AG44" s="134">
        <v>1E-4</v>
      </c>
      <c r="AH44" s="139" t="s">
        <v>161</v>
      </c>
      <c r="AI44" s="134">
        <f t="shared" si="13"/>
        <v>42.04</v>
      </c>
      <c r="AJ44" s="140">
        <v>5.04</v>
      </c>
      <c r="AK44" s="129">
        <v>0</v>
      </c>
      <c r="AL44" s="129">
        <v>37</v>
      </c>
      <c r="AM44" s="129"/>
      <c r="AN44" s="134">
        <f t="shared" si="9"/>
        <v>0</v>
      </c>
      <c r="AO44" s="134">
        <f t="shared" si="14"/>
        <v>0</v>
      </c>
      <c r="AP44" s="129"/>
      <c r="AQ44" s="129"/>
      <c r="AR44" s="129"/>
      <c r="AS44" s="129"/>
      <c r="AT44" s="129"/>
      <c r="AU44" s="129"/>
      <c r="AV44" s="129"/>
      <c r="AW44" s="136"/>
      <c r="AX44" s="129"/>
      <c r="AY44" s="129"/>
      <c r="AZ44" s="129"/>
      <c r="BA44" s="129"/>
      <c r="BB44" s="129">
        <v>0</v>
      </c>
      <c r="BC44" s="129"/>
      <c r="BD44" s="129"/>
      <c r="BE44" s="129"/>
      <c r="BF44" s="134">
        <f t="shared" si="15"/>
        <v>100.31</v>
      </c>
      <c r="BG44" s="129"/>
      <c r="BH44" s="80"/>
      <c r="BI44" s="143"/>
    </row>
    <row r="45" spans="1:61" ht="14.25" customHeight="1">
      <c r="A45" s="129">
        <v>39</v>
      </c>
      <c r="B45" s="129" t="s">
        <v>123</v>
      </c>
      <c r="C45" s="132" t="s">
        <v>162</v>
      </c>
      <c r="D45" s="131">
        <v>5</v>
      </c>
      <c r="E45" s="131"/>
      <c r="F45" s="131"/>
      <c r="G45" s="131"/>
      <c r="H45" s="131">
        <f t="shared" si="10"/>
        <v>5</v>
      </c>
      <c r="I45" s="134">
        <f t="shared" si="1"/>
        <v>98.6</v>
      </c>
      <c r="J45" s="134">
        <f t="shared" si="11"/>
        <v>40</v>
      </c>
      <c r="K45" s="129">
        <v>16.5</v>
      </c>
      <c r="L45" s="134">
        <f t="shared" si="3"/>
        <v>0</v>
      </c>
      <c r="M45" s="129"/>
      <c r="N45" s="129"/>
      <c r="O45" s="129"/>
      <c r="P45" s="129"/>
      <c r="Q45" s="129"/>
      <c r="R45" s="134">
        <f t="shared" si="12"/>
        <v>0</v>
      </c>
      <c r="S45" s="129"/>
      <c r="T45" s="129"/>
      <c r="U45" s="129"/>
      <c r="V45" s="129"/>
      <c r="W45" s="129"/>
      <c r="X45" s="129">
        <v>12.45</v>
      </c>
      <c r="Y45" s="136">
        <v>4.63</v>
      </c>
      <c r="Z45" s="129"/>
      <c r="AA45" s="129">
        <v>2.46</v>
      </c>
      <c r="AB45" s="129"/>
      <c r="AC45" s="129">
        <v>0.49</v>
      </c>
      <c r="AD45" s="129">
        <v>3.47</v>
      </c>
      <c r="AE45" s="129"/>
      <c r="AF45" s="129"/>
      <c r="AG45" s="134">
        <v>1E-4</v>
      </c>
      <c r="AH45" s="134" t="s">
        <v>162</v>
      </c>
      <c r="AI45" s="134">
        <f t="shared" si="13"/>
        <v>58.6</v>
      </c>
      <c r="AJ45" s="140">
        <v>3.6</v>
      </c>
      <c r="AK45" s="129">
        <v>0</v>
      </c>
      <c r="AL45" s="129">
        <v>55</v>
      </c>
      <c r="AM45" s="129"/>
      <c r="AN45" s="134">
        <f t="shared" si="9"/>
        <v>0</v>
      </c>
      <c r="AO45" s="134">
        <f t="shared" si="14"/>
        <v>0</v>
      </c>
      <c r="AP45" s="129"/>
      <c r="AQ45" s="129"/>
      <c r="AR45" s="129"/>
      <c r="AS45" s="129"/>
      <c r="AT45" s="129"/>
      <c r="AU45" s="129"/>
      <c r="AV45" s="129"/>
      <c r="AW45" s="136"/>
      <c r="AX45" s="129"/>
      <c r="AY45" s="129"/>
      <c r="AZ45" s="129"/>
      <c r="BA45" s="129"/>
      <c r="BB45" s="129">
        <v>80</v>
      </c>
      <c r="BC45" s="129"/>
      <c r="BD45" s="129"/>
      <c r="BE45" s="129"/>
      <c r="BF45" s="134">
        <f t="shared" si="15"/>
        <v>178.6</v>
      </c>
      <c r="BG45" s="129"/>
      <c r="BH45" s="80"/>
      <c r="BI45" s="143"/>
    </row>
    <row r="46" spans="1:61" ht="14.25" customHeight="1">
      <c r="A46" s="129">
        <v>40</v>
      </c>
      <c r="B46" s="129" t="s">
        <v>123</v>
      </c>
      <c r="C46" s="130" t="s">
        <v>163</v>
      </c>
      <c r="D46" s="131">
        <v>52</v>
      </c>
      <c r="E46" s="131"/>
      <c r="F46" s="131"/>
      <c r="G46" s="131">
        <v>4</v>
      </c>
      <c r="H46" s="131">
        <f t="shared" si="10"/>
        <v>56</v>
      </c>
      <c r="I46" s="134">
        <f t="shared" si="1"/>
        <v>610.19000000000005</v>
      </c>
      <c r="J46" s="134">
        <f t="shared" si="11"/>
        <v>429.8</v>
      </c>
      <c r="K46" s="129">
        <v>180.75</v>
      </c>
      <c r="L46" s="134">
        <f t="shared" si="3"/>
        <v>74.25</v>
      </c>
      <c r="M46" s="129">
        <v>74.25</v>
      </c>
      <c r="N46" s="129"/>
      <c r="O46" s="129"/>
      <c r="P46" s="129"/>
      <c r="Q46" s="129"/>
      <c r="R46" s="134">
        <f t="shared" si="12"/>
        <v>10.46</v>
      </c>
      <c r="S46" s="129">
        <v>10.46</v>
      </c>
      <c r="T46" s="129"/>
      <c r="U46" s="129"/>
      <c r="V46" s="129"/>
      <c r="W46" s="129"/>
      <c r="X46" s="129">
        <v>47.31</v>
      </c>
      <c r="Y46" s="136">
        <v>50.04</v>
      </c>
      <c r="Z46" s="129"/>
      <c r="AA46" s="129">
        <v>25.73</v>
      </c>
      <c r="AB46" s="129"/>
      <c r="AC46" s="129">
        <v>3.74</v>
      </c>
      <c r="AD46" s="129">
        <v>37.520000000000003</v>
      </c>
      <c r="AE46" s="129"/>
      <c r="AF46" s="129"/>
      <c r="AG46" s="134">
        <v>1E-4</v>
      </c>
      <c r="AH46" s="139" t="s">
        <v>163</v>
      </c>
      <c r="AI46" s="134">
        <f t="shared" si="13"/>
        <v>180.39</v>
      </c>
      <c r="AJ46" s="140">
        <v>42.61</v>
      </c>
      <c r="AK46" s="129">
        <v>21.78</v>
      </c>
      <c r="AL46" s="129">
        <v>116</v>
      </c>
      <c r="AM46" s="129"/>
      <c r="AN46" s="134">
        <f t="shared" si="9"/>
        <v>0</v>
      </c>
      <c r="AO46" s="134">
        <f t="shared" si="14"/>
        <v>0</v>
      </c>
      <c r="AP46" s="129"/>
      <c r="AQ46" s="129"/>
      <c r="AR46" s="129"/>
      <c r="AS46" s="129"/>
      <c r="AT46" s="129"/>
      <c r="AU46" s="129"/>
      <c r="AV46" s="129"/>
      <c r="AW46" s="136"/>
      <c r="AX46" s="129"/>
      <c r="AY46" s="129"/>
      <c r="AZ46" s="129"/>
      <c r="BA46" s="129"/>
      <c r="BB46" s="129">
        <v>0</v>
      </c>
      <c r="BC46" s="129"/>
      <c r="BD46" s="129"/>
      <c r="BE46" s="129"/>
      <c r="BF46" s="134">
        <f t="shared" si="15"/>
        <v>610.19000000000005</v>
      </c>
      <c r="BG46" s="129"/>
      <c r="BH46" s="80"/>
      <c r="BI46" s="143"/>
    </row>
    <row r="47" spans="1:61" ht="14.25" customHeight="1">
      <c r="A47" s="129">
        <v>41</v>
      </c>
      <c r="B47" s="129" t="s">
        <v>123</v>
      </c>
      <c r="C47" s="130" t="s">
        <v>164</v>
      </c>
      <c r="D47" s="131">
        <v>19</v>
      </c>
      <c r="E47" s="131"/>
      <c r="F47" s="131"/>
      <c r="G47" s="131"/>
      <c r="H47" s="131">
        <f t="shared" si="10"/>
        <v>19</v>
      </c>
      <c r="I47" s="134">
        <f t="shared" si="1"/>
        <v>254.02</v>
      </c>
      <c r="J47" s="134">
        <f t="shared" si="11"/>
        <v>170.34</v>
      </c>
      <c r="K47" s="129">
        <v>60.38</v>
      </c>
      <c r="L47" s="134">
        <f t="shared" si="3"/>
        <v>17.64</v>
      </c>
      <c r="M47" s="129"/>
      <c r="N47" s="129">
        <v>17.64</v>
      </c>
      <c r="O47" s="129"/>
      <c r="P47" s="129"/>
      <c r="Q47" s="129"/>
      <c r="R47" s="134">
        <f t="shared" si="12"/>
        <v>3.88</v>
      </c>
      <c r="S47" s="129">
        <v>3.88</v>
      </c>
      <c r="T47" s="129"/>
      <c r="U47" s="129"/>
      <c r="V47" s="129"/>
      <c r="W47" s="129"/>
      <c r="X47" s="129">
        <v>47.31</v>
      </c>
      <c r="Y47" s="136">
        <v>17.23</v>
      </c>
      <c r="Z47" s="129"/>
      <c r="AA47" s="129">
        <v>9.15</v>
      </c>
      <c r="AB47" s="129"/>
      <c r="AC47" s="129">
        <v>1.83</v>
      </c>
      <c r="AD47" s="129">
        <v>12.92</v>
      </c>
      <c r="AE47" s="129"/>
      <c r="AF47" s="129"/>
      <c r="AG47" s="134">
        <v>1E-4</v>
      </c>
      <c r="AH47" s="139" t="s">
        <v>164</v>
      </c>
      <c r="AI47" s="134">
        <f t="shared" si="13"/>
        <v>83.68</v>
      </c>
      <c r="AJ47" s="140">
        <v>13.68</v>
      </c>
      <c r="AK47" s="129">
        <v>0</v>
      </c>
      <c r="AL47" s="129">
        <v>70</v>
      </c>
      <c r="AM47" s="129"/>
      <c r="AN47" s="134">
        <f t="shared" si="9"/>
        <v>0</v>
      </c>
      <c r="AO47" s="134">
        <f t="shared" si="14"/>
        <v>0</v>
      </c>
      <c r="AP47" s="129"/>
      <c r="AQ47" s="129"/>
      <c r="AR47" s="129"/>
      <c r="AS47" s="129"/>
      <c r="AT47" s="129"/>
      <c r="AU47" s="129"/>
      <c r="AV47" s="129"/>
      <c r="AW47" s="136"/>
      <c r="AX47" s="129"/>
      <c r="AY47" s="129"/>
      <c r="AZ47" s="129"/>
      <c r="BA47" s="129"/>
      <c r="BB47" s="129">
        <v>0</v>
      </c>
      <c r="BC47" s="129"/>
      <c r="BD47" s="129"/>
      <c r="BE47" s="129"/>
      <c r="BF47" s="134">
        <f t="shared" si="15"/>
        <v>254.02</v>
      </c>
      <c r="BG47" s="129"/>
      <c r="BH47" s="80"/>
      <c r="BI47" s="143"/>
    </row>
    <row r="48" spans="1:61" ht="14.25" customHeight="1">
      <c r="A48" s="129">
        <v>42</v>
      </c>
      <c r="B48" s="129" t="s">
        <v>123</v>
      </c>
      <c r="C48" s="130" t="s">
        <v>165</v>
      </c>
      <c r="D48" s="131">
        <v>15</v>
      </c>
      <c r="E48" s="131"/>
      <c r="F48" s="131"/>
      <c r="G48" s="131"/>
      <c r="H48" s="131">
        <f t="shared" si="10"/>
        <v>15</v>
      </c>
      <c r="I48" s="134">
        <f t="shared" si="1"/>
        <v>194.51999999999998</v>
      </c>
      <c r="J48" s="134">
        <f t="shared" si="11"/>
        <v>147.72</v>
      </c>
      <c r="K48" s="129">
        <v>57.84</v>
      </c>
      <c r="L48" s="134">
        <f t="shared" si="3"/>
        <v>13.1</v>
      </c>
      <c r="M48" s="129"/>
      <c r="N48" s="129">
        <v>13.1</v>
      </c>
      <c r="O48" s="129"/>
      <c r="P48" s="129"/>
      <c r="Q48" s="129"/>
      <c r="R48" s="134">
        <f t="shared" si="12"/>
        <v>3.06</v>
      </c>
      <c r="S48" s="129">
        <v>3.06</v>
      </c>
      <c r="T48" s="129"/>
      <c r="U48" s="129"/>
      <c r="V48" s="129"/>
      <c r="W48" s="129"/>
      <c r="X48" s="129">
        <v>37.35</v>
      </c>
      <c r="Y48" s="136">
        <v>15.23</v>
      </c>
      <c r="Z48" s="129"/>
      <c r="AA48" s="129">
        <v>8.1</v>
      </c>
      <c r="AB48" s="129"/>
      <c r="AC48" s="129">
        <v>1.62</v>
      </c>
      <c r="AD48" s="129">
        <v>11.42</v>
      </c>
      <c r="AE48" s="129"/>
      <c r="AF48" s="129"/>
      <c r="AG48" s="134">
        <v>1E-4</v>
      </c>
      <c r="AH48" s="139" t="s">
        <v>165</v>
      </c>
      <c r="AI48" s="134">
        <f t="shared" si="13"/>
        <v>46.8</v>
      </c>
      <c r="AJ48" s="140">
        <v>10.8</v>
      </c>
      <c r="AK48" s="129">
        <v>0</v>
      </c>
      <c r="AL48" s="129">
        <v>36</v>
      </c>
      <c r="AM48" s="129"/>
      <c r="AN48" s="134">
        <f t="shared" si="9"/>
        <v>0</v>
      </c>
      <c r="AO48" s="134">
        <f t="shared" si="14"/>
        <v>0</v>
      </c>
      <c r="AP48" s="129"/>
      <c r="AQ48" s="129"/>
      <c r="AR48" s="129"/>
      <c r="AS48" s="129"/>
      <c r="AT48" s="129"/>
      <c r="AU48" s="129"/>
      <c r="AV48" s="129"/>
      <c r="AW48" s="136"/>
      <c r="AX48" s="129"/>
      <c r="AY48" s="129"/>
      <c r="AZ48" s="129"/>
      <c r="BA48" s="129"/>
      <c r="BB48" s="129">
        <v>0</v>
      </c>
      <c r="BC48" s="129"/>
      <c r="BD48" s="129"/>
      <c r="BE48" s="129"/>
      <c r="BF48" s="134">
        <f t="shared" si="15"/>
        <v>194.51999999999998</v>
      </c>
      <c r="BG48" s="129"/>
      <c r="BH48" s="80"/>
      <c r="BI48" s="143"/>
    </row>
    <row r="49" spans="1:61" ht="14.25" customHeight="1">
      <c r="A49" s="129">
        <v>43</v>
      </c>
      <c r="B49" s="129" t="s">
        <v>123</v>
      </c>
      <c r="C49" s="132" t="s">
        <v>166</v>
      </c>
      <c r="D49" s="131">
        <v>31</v>
      </c>
      <c r="E49" s="131"/>
      <c r="F49" s="131"/>
      <c r="G49" s="131"/>
      <c r="H49" s="131">
        <f t="shared" si="10"/>
        <v>31</v>
      </c>
      <c r="I49" s="134">
        <f t="shared" si="1"/>
        <v>496.04999999999995</v>
      </c>
      <c r="J49" s="134">
        <f t="shared" si="11"/>
        <v>293.72999999999996</v>
      </c>
      <c r="K49" s="129">
        <v>111.78</v>
      </c>
      <c r="L49" s="134">
        <f t="shared" si="3"/>
        <v>26.26</v>
      </c>
      <c r="M49" s="129"/>
      <c r="N49" s="129">
        <v>26.26</v>
      </c>
      <c r="O49" s="129"/>
      <c r="P49" s="129"/>
      <c r="Q49" s="129"/>
      <c r="R49" s="134">
        <f t="shared" si="12"/>
        <v>6.32</v>
      </c>
      <c r="S49" s="129">
        <v>6.32</v>
      </c>
      <c r="T49" s="129"/>
      <c r="U49" s="129"/>
      <c r="V49" s="129"/>
      <c r="W49" s="129"/>
      <c r="X49" s="129">
        <v>77.19</v>
      </c>
      <c r="Y49" s="136">
        <v>30.23</v>
      </c>
      <c r="Z49" s="129"/>
      <c r="AA49" s="129">
        <v>16.059999999999999</v>
      </c>
      <c r="AB49" s="129"/>
      <c r="AC49" s="129">
        <v>3.21</v>
      </c>
      <c r="AD49" s="129">
        <v>22.68</v>
      </c>
      <c r="AE49" s="129"/>
      <c r="AF49" s="129"/>
      <c r="AG49" s="134">
        <v>1E-4</v>
      </c>
      <c r="AH49" s="134" t="s">
        <v>166</v>
      </c>
      <c r="AI49" s="134">
        <f t="shared" si="13"/>
        <v>202.32</v>
      </c>
      <c r="AJ49" s="140">
        <v>22.32</v>
      </c>
      <c r="AK49" s="129">
        <v>0</v>
      </c>
      <c r="AL49" s="129">
        <v>180</v>
      </c>
      <c r="AM49" s="129"/>
      <c r="AN49" s="134">
        <f t="shared" si="9"/>
        <v>0</v>
      </c>
      <c r="AO49" s="134">
        <f t="shared" si="14"/>
        <v>0</v>
      </c>
      <c r="AP49" s="129"/>
      <c r="AQ49" s="129"/>
      <c r="AR49" s="129"/>
      <c r="AS49" s="129"/>
      <c r="AT49" s="129"/>
      <c r="AU49" s="129"/>
      <c r="AV49" s="129"/>
      <c r="AW49" s="136"/>
      <c r="AX49" s="129"/>
      <c r="AY49" s="129"/>
      <c r="AZ49" s="129"/>
      <c r="BA49" s="129"/>
      <c r="BB49" s="129">
        <v>0</v>
      </c>
      <c r="BC49" s="129"/>
      <c r="BD49" s="129"/>
      <c r="BE49" s="129"/>
      <c r="BF49" s="134">
        <f t="shared" si="15"/>
        <v>496.04999999999995</v>
      </c>
      <c r="BG49" s="129"/>
      <c r="BH49" s="80"/>
      <c r="BI49" s="143"/>
    </row>
    <row r="50" spans="1:61" ht="14.25" customHeight="1">
      <c r="A50" s="129">
        <v>44</v>
      </c>
      <c r="B50" s="129" t="s">
        <v>123</v>
      </c>
      <c r="C50" s="130" t="s">
        <v>167</v>
      </c>
      <c r="D50" s="131">
        <v>19</v>
      </c>
      <c r="E50" s="131"/>
      <c r="F50" s="131"/>
      <c r="G50" s="131">
        <v>11</v>
      </c>
      <c r="H50" s="131">
        <f t="shared" si="10"/>
        <v>30</v>
      </c>
      <c r="I50" s="134">
        <f t="shared" si="1"/>
        <v>432.98200000000003</v>
      </c>
      <c r="J50" s="134">
        <f t="shared" si="11"/>
        <v>183.81</v>
      </c>
      <c r="K50" s="129">
        <v>84.32</v>
      </c>
      <c r="L50" s="134">
        <f t="shared" si="3"/>
        <v>42.75</v>
      </c>
      <c r="M50" s="129">
        <v>42.75</v>
      </c>
      <c r="N50" s="129"/>
      <c r="O50" s="129"/>
      <c r="P50" s="129"/>
      <c r="Q50" s="129"/>
      <c r="R50" s="134">
        <f t="shared" si="12"/>
        <v>7.03</v>
      </c>
      <c r="S50" s="129">
        <v>7.03</v>
      </c>
      <c r="T50" s="129"/>
      <c r="U50" s="129"/>
      <c r="V50" s="129"/>
      <c r="W50" s="129"/>
      <c r="X50" s="129"/>
      <c r="Y50" s="136">
        <v>21.46</v>
      </c>
      <c r="Z50" s="129"/>
      <c r="AA50" s="129">
        <v>10.89</v>
      </c>
      <c r="AB50" s="129"/>
      <c r="AC50" s="129">
        <v>1.27</v>
      </c>
      <c r="AD50" s="129">
        <v>16.09</v>
      </c>
      <c r="AE50" s="129"/>
      <c r="AF50" s="129"/>
      <c r="AG50" s="134">
        <v>1E-4</v>
      </c>
      <c r="AH50" s="139" t="s">
        <v>167</v>
      </c>
      <c r="AI50" s="134">
        <f t="shared" si="13"/>
        <v>245.86199999999999</v>
      </c>
      <c r="AJ50" s="140">
        <v>17.321999999999999</v>
      </c>
      <c r="AK50" s="129">
        <v>12.54</v>
      </c>
      <c r="AL50" s="129">
        <v>216</v>
      </c>
      <c r="AM50" s="129"/>
      <c r="AN50" s="134">
        <f t="shared" si="9"/>
        <v>3.31</v>
      </c>
      <c r="AO50" s="134">
        <f t="shared" si="14"/>
        <v>0</v>
      </c>
      <c r="AP50" s="129"/>
      <c r="AQ50" s="129"/>
      <c r="AR50" s="129"/>
      <c r="AS50" s="129"/>
      <c r="AT50" s="129">
        <v>3.31</v>
      </c>
      <c r="AU50" s="129"/>
      <c r="AV50" s="129"/>
      <c r="AW50" s="136"/>
      <c r="AX50" s="129"/>
      <c r="AY50" s="129"/>
      <c r="AZ50" s="129"/>
      <c r="BA50" s="129"/>
      <c r="BB50" s="129">
        <v>0</v>
      </c>
      <c r="BC50" s="129"/>
      <c r="BD50" s="129"/>
      <c r="BE50" s="129"/>
      <c r="BF50" s="134">
        <f t="shared" si="15"/>
        <v>432.98200000000003</v>
      </c>
      <c r="BG50" s="129"/>
      <c r="BH50" s="80"/>
      <c r="BI50" s="143"/>
    </row>
    <row r="51" spans="1:61" ht="14.25" customHeight="1">
      <c r="A51" s="129">
        <v>45</v>
      </c>
      <c r="B51" s="129" t="s">
        <v>123</v>
      </c>
      <c r="C51" s="130" t="s">
        <v>168</v>
      </c>
      <c r="D51" s="131">
        <v>200</v>
      </c>
      <c r="E51" s="131"/>
      <c r="F51" s="131"/>
      <c r="G51" s="131">
        <v>121</v>
      </c>
      <c r="H51" s="131">
        <f t="shared" si="10"/>
        <v>321</v>
      </c>
      <c r="I51" s="134">
        <f t="shared" si="1"/>
        <v>2514.8719999999998</v>
      </c>
      <c r="J51" s="134">
        <f t="shared" si="11"/>
        <v>1829.3999999999996</v>
      </c>
      <c r="K51" s="129">
        <v>751.05</v>
      </c>
      <c r="L51" s="134">
        <f t="shared" si="3"/>
        <v>84.14</v>
      </c>
      <c r="M51" s="129"/>
      <c r="N51" s="129">
        <v>84.14</v>
      </c>
      <c r="O51" s="129"/>
      <c r="P51" s="129"/>
      <c r="Q51" s="129"/>
      <c r="R51" s="134">
        <f t="shared" si="12"/>
        <v>18.16</v>
      </c>
      <c r="S51" s="129">
        <v>18.16</v>
      </c>
      <c r="T51" s="129"/>
      <c r="U51" s="129"/>
      <c r="V51" s="129"/>
      <c r="W51" s="129"/>
      <c r="X51" s="129">
        <v>498</v>
      </c>
      <c r="Y51" s="136">
        <v>199.85</v>
      </c>
      <c r="Z51" s="129"/>
      <c r="AA51" s="129">
        <v>107.08</v>
      </c>
      <c r="AB51" s="129"/>
      <c r="AC51" s="129">
        <v>21.23</v>
      </c>
      <c r="AD51" s="129">
        <v>149.88999999999999</v>
      </c>
      <c r="AE51" s="129"/>
      <c r="AF51" s="129"/>
      <c r="AG51" s="134">
        <v>1E-4</v>
      </c>
      <c r="AH51" s="139" t="s">
        <v>168</v>
      </c>
      <c r="AI51" s="134">
        <f t="shared" si="13"/>
        <v>642.71199999999999</v>
      </c>
      <c r="AJ51" s="140">
        <v>152.71199999999999</v>
      </c>
      <c r="AK51" s="129">
        <v>0</v>
      </c>
      <c r="AL51" s="129">
        <v>470</v>
      </c>
      <c r="AM51" s="129">
        <v>20</v>
      </c>
      <c r="AN51" s="134">
        <f t="shared" si="9"/>
        <v>42.76</v>
      </c>
      <c r="AO51" s="134">
        <f t="shared" si="14"/>
        <v>0</v>
      </c>
      <c r="AP51" s="129"/>
      <c r="AQ51" s="129"/>
      <c r="AR51" s="129"/>
      <c r="AS51" s="129"/>
      <c r="AT51" s="129">
        <v>42.76</v>
      </c>
      <c r="AU51" s="129"/>
      <c r="AV51" s="129"/>
      <c r="AW51" s="136"/>
      <c r="AX51" s="129"/>
      <c r="AY51" s="129"/>
      <c r="AZ51" s="129"/>
      <c r="BA51" s="129"/>
      <c r="BB51" s="129">
        <v>0</v>
      </c>
      <c r="BC51" s="129"/>
      <c r="BD51" s="129"/>
      <c r="BE51" s="129"/>
      <c r="BF51" s="134">
        <f t="shared" si="15"/>
        <v>2514.8719999999998</v>
      </c>
      <c r="BG51" s="129"/>
      <c r="BH51" s="80"/>
      <c r="BI51" s="143"/>
    </row>
    <row r="52" spans="1:61" ht="14.25" customHeight="1">
      <c r="A52" s="129">
        <v>46</v>
      </c>
      <c r="B52" s="129" t="s">
        <v>123</v>
      </c>
      <c r="C52" s="130" t="s">
        <v>169</v>
      </c>
      <c r="D52" s="131">
        <v>17</v>
      </c>
      <c r="E52" s="131"/>
      <c r="F52" s="131"/>
      <c r="G52" s="131"/>
      <c r="H52" s="131">
        <f t="shared" si="10"/>
        <v>17</v>
      </c>
      <c r="I52" s="134">
        <f t="shared" si="1"/>
        <v>203.67</v>
      </c>
      <c r="J52" s="134">
        <f t="shared" si="11"/>
        <v>159.42999999999998</v>
      </c>
      <c r="K52" s="129">
        <v>60.46</v>
      </c>
      <c r="L52" s="134">
        <f t="shared" si="3"/>
        <v>13.9</v>
      </c>
      <c r="M52" s="129"/>
      <c r="N52" s="129">
        <v>13.9</v>
      </c>
      <c r="O52" s="129"/>
      <c r="P52" s="129"/>
      <c r="Q52" s="129"/>
      <c r="R52" s="134">
        <f t="shared" si="12"/>
        <v>3.47</v>
      </c>
      <c r="S52" s="129">
        <v>3.47</v>
      </c>
      <c r="T52" s="129"/>
      <c r="U52" s="129"/>
      <c r="V52" s="129"/>
      <c r="W52" s="129"/>
      <c r="X52" s="129">
        <v>42.33</v>
      </c>
      <c r="Y52" s="136">
        <v>16.45</v>
      </c>
      <c r="Z52" s="129"/>
      <c r="AA52" s="129">
        <v>8.73</v>
      </c>
      <c r="AB52" s="129"/>
      <c r="AC52" s="129">
        <v>1.75</v>
      </c>
      <c r="AD52" s="129">
        <v>12.34</v>
      </c>
      <c r="AE52" s="129"/>
      <c r="AF52" s="129"/>
      <c r="AG52" s="134">
        <v>1E-4</v>
      </c>
      <c r="AH52" s="139" t="s">
        <v>169</v>
      </c>
      <c r="AI52" s="134">
        <f t="shared" si="13"/>
        <v>44.24</v>
      </c>
      <c r="AJ52" s="140">
        <v>12.24</v>
      </c>
      <c r="AK52" s="129">
        <v>0</v>
      </c>
      <c r="AL52" s="129">
        <v>32</v>
      </c>
      <c r="AM52" s="129"/>
      <c r="AN52" s="134">
        <f t="shared" si="9"/>
        <v>0</v>
      </c>
      <c r="AO52" s="134">
        <f t="shared" si="14"/>
        <v>0</v>
      </c>
      <c r="AP52" s="129"/>
      <c r="AQ52" s="129"/>
      <c r="AR52" s="129"/>
      <c r="AS52" s="129"/>
      <c r="AT52" s="129"/>
      <c r="AU52" s="129"/>
      <c r="AV52" s="129"/>
      <c r="AW52" s="136"/>
      <c r="AX52" s="129"/>
      <c r="AY52" s="129"/>
      <c r="AZ52" s="129"/>
      <c r="BA52" s="129"/>
      <c r="BB52" s="129">
        <v>0</v>
      </c>
      <c r="BC52" s="129"/>
      <c r="BD52" s="129"/>
      <c r="BE52" s="129"/>
      <c r="BF52" s="134">
        <f t="shared" si="15"/>
        <v>203.67</v>
      </c>
      <c r="BG52" s="129"/>
      <c r="BH52" s="80"/>
      <c r="BI52" s="143"/>
    </row>
    <row r="53" spans="1:61" ht="14.25" customHeight="1">
      <c r="A53" s="129">
        <v>47</v>
      </c>
      <c r="B53" s="129" t="s">
        <v>123</v>
      </c>
      <c r="C53" s="130" t="s">
        <v>170</v>
      </c>
      <c r="D53" s="131">
        <v>8</v>
      </c>
      <c r="E53" s="131"/>
      <c r="F53" s="131"/>
      <c r="G53" s="131">
        <v>4</v>
      </c>
      <c r="H53" s="131">
        <f t="shared" si="10"/>
        <v>12</v>
      </c>
      <c r="I53" s="134">
        <f t="shared" si="1"/>
        <v>105.268</v>
      </c>
      <c r="J53" s="134">
        <f t="shared" si="11"/>
        <v>71.39</v>
      </c>
      <c r="K53" s="129">
        <v>31.71</v>
      </c>
      <c r="L53" s="134">
        <f t="shared" si="3"/>
        <v>0</v>
      </c>
      <c r="M53" s="129"/>
      <c r="N53" s="129"/>
      <c r="O53" s="129"/>
      <c r="P53" s="129"/>
      <c r="Q53" s="129"/>
      <c r="R53" s="134">
        <f t="shared" si="12"/>
        <v>0</v>
      </c>
      <c r="S53" s="129"/>
      <c r="T53" s="129"/>
      <c r="U53" s="129"/>
      <c r="V53" s="129"/>
      <c r="W53" s="129"/>
      <c r="X53" s="129">
        <v>19.920000000000002</v>
      </c>
      <c r="Y53" s="136">
        <v>8.26</v>
      </c>
      <c r="Z53" s="129"/>
      <c r="AA53" s="129">
        <v>4.42</v>
      </c>
      <c r="AB53" s="129"/>
      <c r="AC53" s="129">
        <v>0.88</v>
      </c>
      <c r="AD53" s="129">
        <v>6.2</v>
      </c>
      <c r="AE53" s="129"/>
      <c r="AF53" s="129"/>
      <c r="AG53" s="134">
        <v>1E-4</v>
      </c>
      <c r="AH53" s="139" t="s">
        <v>170</v>
      </c>
      <c r="AI53" s="134">
        <f t="shared" si="13"/>
        <v>33.048000000000002</v>
      </c>
      <c r="AJ53" s="140">
        <v>6.048</v>
      </c>
      <c r="AK53" s="129">
        <v>0</v>
      </c>
      <c r="AL53" s="129">
        <v>27</v>
      </c>
      <c r="AM53" s="129"/>
      <c r="AN53" s="134">
        <f t="shared" si="9"/>
        <v>0.83</v>
      </c>
      <c r="AO53" s="134">
        <f t="shared" si="14"/>
        <v>0</v>
      </c>
      <c r="AP53" s="129"/>
      <c r="AQ53" s="129"/>
      <c r="AR53" s="129"/>
      <c r="AS53" s="129"/>
      <c r="AT53" s="129">
        <v>0.83</v>
      </c>
      <c r="AU53" s="129"/>
      <c r="AV53" s="129"/>
      <c r="AW53" s="136"/>
      <c r="AX53" s="129"/>
      <c r="AY53" s="129"/>
      <c r="AZ53" s="129"/>
      <c r="BA53" s="129"/>
      <c r="BB53" s="129"/>
      <c r="BC53" s="129"/>
      <c r="BD53" s="129"/>
      <c r="BE53" s="129"/>
      <c r="BF53" s="134">
        <f t="shared" si="15"/>
        <v>105.268</v>
      </c>
      <c r="BG53" s="129"/>
      <c r="BH53" s="80"/>
      <c r="BI53" s="143"/>
    </row>
    <row r="54" spans="1:61" ht="14.25" customHeight="1">
      <c r="A54" s="129">
        <v>48</v>
      </c>
      <c r="B54" s="129" t="s">
        <v>123</v>
      </c>
      <c r="C54" s="130" t="s">
        <v>171</v>
      </c>
      <c r="D54" s="131">
        <v>32</v>
      </c>
      <c r="E54" s="131"/>
      <c r="F54" s="131"/>
      <c r="G54" s="131">
        <v>18</v>
      </c>
      <c r="H54" s="131">
        <f t="shared" si="10"/>
        <v>50</v>
      </c>
      <c r="I54" s="134">
        <f t="shared" si="1"/>
        <v>420.84600000000006</v>
      </c>
      <c r="J54" s="134">
        <f t="shared" si="11"/>
        <v>261.09000000000003</v>
      </c>
      <c r="K54" s="129">
        <v>109.15</v>
      </c>
      <c r="L54" s="134">
        <f t="shared" si="3"/>
        <v>0</v>
      </c>
      <c r="M54" s="129"/>
      <c r="N54" s="129"/>
      <c r="O54" s="129"/>
      <c r="P54" s="129"/>
      <c r="Q54" s="129"/>
      <c r="R54" s="134">
        <f t="shared" si="12"/>
        <v>0</v>
      </c>
      <c r="S54" s="129"/>
      <c r="T54" s="129"/>
      <c r="U54" s="129"/>
      <c r="V54" s="129"/>
      <c r="W54" s="129"/>
      <c r="X54" s="129">
        <v>79.680000000000007</v>
      </c>
      <c r="Y54" s="136">
        <v>30.21</v>
      </c>
      <c r="Z54" s="129"/>
      <c r="AA54" s="129">
        <v>16.18</v>
      </c>
      <c r="AB54" s="129"/>
      <c r="AC54" s="129">
        <v>3.21</v>
      </c>
      <c r="AD54" s="129">
        <v>22.66</v>
      </c>
      <c r="AE54" s="129"/>
      <c r="AF54" s="129"/>
      <c r="AG54" s="134">
        <v>1E-4</v>
      </c>
      <c r="AH54" s="139" t="s">
        <v>171</v>
      </c>
      <c r="AI54" s="134">
        <f t="shared" si="13"/>
        <v>155.33600000000001</v>
      </c>
      <c r="AJ54" s="140">
        <v>24.335999999999999</v>
      </c>
      <c r="AK54" s="129">
        <v>0</v>
      </c>
      <c r="AL54" s="129">
        <v>131</v>
      </c>
      <c r="AM54" s="129"/>
      <c r="AN54" s="134">
        <f t="shared" si="9"/>
        <v>4.42</v>
      </c>
      <c r="AO54" s="134">
        <f t="shared" si="14"/>
        <v>0</v>
      </c>
      <c r="AP54" s="129"/>
      <c r="AQ54" s="129"/>
      <c r="AR54" s="129"/>
      <c r="AS54" s="129"/>
      <c r="AT54" s="129">
        <v>4.42</v>
      </c>
      <c r="AU54" s="129"/>
      <c r="AV54" s="129"/>
      <c r="AW54" s="136"/>
      <c r="AX54" s="129"/>
      <c r="AY54" s="129"/>
      <c r="AZ54" s="129"/>
      <c r="BA54" s="129"/>
      <c r="BB54" s="129">
        <v>30.35</v>
      </c>
      <c r="BC54" s="129"/>
      <c r="BD54" s="129"/>
      <c r="BE54" s="129"/>
      <c r="BF54" s="134">
        <f t="shared" si="15"/>
        <v>451.19600000000008</v>
      </c>
      <c r="BG54" s="129"/>
      <c r="BH54" s="80"/>
      <c r="BI54" s="143"/>
    </row>
    <row r="55" spans="1:61" ht="14.25" customHeight="1">
      <c r="A55" s="129">
        <v>49</v>
      </c>
      <c r="B55" s="129" t="s">
        <v>123</v>
      </c>
      <c r="C55" s="130" t="s">
        <v>172</v>
      </c>
      <c r="D55" s="131">
        <v>9</v>
      </c>
      <c r="E55" s="131"/>
      <c r="F55" s="131"/>
      <c r="G55" s="131"/>
      <c r="H55" s="131">
        <f t="shared" si="10"/>
        <v>9</v>
      </c>
      <c r="I55" s="134">
        <f t="shared" si="1"/>
        <v>131.51999999999998</v>
      </c>
      <c r="J55" s="134">
        <f t="shared" si="11"/>
        <v>71.879999999999981</v>
      </c>
      <c r="K55" s="129">
        <v>29.61</v>
      </c>
      <c r="L55" s="134">
        <f t="shared" si="3"/>
        <v>0</v>
      </c>
      <c r="M55" s="129"/>
      <c r="N55" s="129"/>
      <c r="O55" s="129"/>
      <c r="P55" s="129"/>
      <c r="Q55" s="129"/>
      <c r="R55" s="134">
        <f t="shared" si="12"/>
        <v>0</v>
      </c>
      <c r="S55" s="129"/>
      <c r="T55" s="129"/>
      <c r="U55" s="129"/>
      <c r="V55" s="129"/>
      <c r="W55" s="129"/>
      <c r="X55" s="129">
        <v>22.41</v>
      </c>
      <c r="Y55" s="136">
        <v>8.32</v>
      </c>
      <c r="Z55" s="129"/>
      <c r="AA55" s="129">
        <v>4.42</v>
      </c>
      <c r="AB55" s="129"/>
      <c r="AC55" s="129">
        <v>0.88</v>
      </c>
      <c r="AD55" s="129">
        <v>6.24</v>
      </c>
      <c r="AE55" s="129"/>
      <c r="AF55" s="129"/>
      <c r="AG55" s="134">
        <v>1E-4</v>
      </c>
      <c r="AH55" s="139" t="s">
        <v>172</v>
      </c>
      <c r="AI55" s="134">
        <f t="shared" si="13"/>
        <v>52.08</v>
      </c>
      <c r="AJ55" s="140">
        <v>6.48</v>
      </c>
      <c r="AK55" s="129">
        <v>0</v>
      </c>
      <c r="AL55" s="129">
        <v>45.6</v>
      </c>
      <c r="AM55" s="129"/>
      <c r="AN55" s="134">
        <f t="shared" si="9"/>
        <v>7.56</v>
      </c>
      <c r="AO55" s="134">
        <f t="shared" si="14"/>
        <v>0</v>
      </c>
      <c r="AP55" s="129"/>
      <c r="AQ55" s="129"/>
      <c r="AR55" s="129"/>
      <c r="AS55" s="129"/>
      <c r="AT55" s="129"/>
      <c r="AU55" s="129"/>
      <c r="AV55" s="129"/>
      <c r="AW55" s="136"/>
      <c r="AX55" s="129"/>
      <c r="AY55" s="129"/>
      <c r="AZ55" s="129"/>
      <c r="BA55" s="129">
        <v>7.56</v>
      </c>
      <c r="BB55" s="129">
        <v>22.5</v>
      </c>
      <c r="BC55" s="129"/>
      <c r="BD55" s="129"/>
      <c r="BE55" s="129"/>
      <c r="BF55" s="134">
        <f t="shared" si="15"/>
        <v>154.01999999999998</v>
      </c>
      <c r="BG55" s="129"/>
      <c r="BH55" s="80"/>
      <c r="BI55" s="143"/>
    </row>
    <row r="56" spans="1:61" ht="14.25" customHeight="1">
      <c r="A56" s="129">
        <v>50</v>
      </c>
      <c r="B56" s="129" t="s">
        <v>123</v>
      </c>
      <c r="C56" s="130" t="s">
        <v>173</v>
      </c>
      <c r="D56" s="131">
        <v>70</v>
      </c>
      <c r="E56" s="131"/>
      <c r="F56" s="131"/>
      <c r="G56" s="131"/>
      <c r="H56" s="131">
        <f t="shared" si="10"/>
        <v>70</v>
      </c>
      <c r="I56" s="134">
        <f t="shared" si="1"/>
        <v>1076.27</v>
      </c>
      <c r="J56" s="134">
        <f t="shared" si="11"/>
        <v>586.87</v>
      </c>
      <c r="K56" s="129">
        <v>238.98</v>
      </c>
      <c r="L56" s="134">
        <f t="shared" si="3"/>
        <v>11.04</v>
      </c>
      <c r="M56" s="129"/>
      <c r="N56" s="129">
        <v>11.04</v>
      </c>
      <c r="O56" s="129"/>
      <c r="P56" s="129"/>
      <c r="Q56" s="129"/>
      <c r="R56" s="134">
        <f t="shared" si="12"/>
        <v>4.6900000000000004</v>
      </c>
      <c r="S56" s="129">
        <v>4.6900000000000004</v>
      </c>
      <c r="T56" s="129"/>
      <c r="U56" s="129"/>
      <c r="V56" s="129"/>
      <c r="W56" s="129"/>
      <c r="X56" s="129">
        <v>174.3</v>
      </c>
      <c r="Y56" s="136">
        <v>66.12</v>
      </c>
      <c r="Z56" s="129"/>
      <c r="AA56" s="129">
        <v>35.130000000000003</v>
      </c>
      <c r="AB56" s="129"/>
      <c r="AC56" s="129">
        <v>7.02</v>
      </c>
      <c r="AD56" s="129">
        <v>49.59</v>
      </c>
      <c r="AE56" s="129"/>
      <c r="AF56" s="129"/>
      <c r="AG56" s="134">
        <v>1E-4</v>
      </c>
      <c r="AH56" s="139" t="s">
        <v>173</v>
      </c>
      <c r="AI56" s="134">
        <f t="shared" si="13"/>
        <v>489.4</v>
      </c>
      <c r="AJ56" s="140">
        <v>50.4</v>
      </c>
      <c r="AK56" s="129">
        <v>0</v>
      </c>
      <c r="AL56" s="129">
        <v>340</v>
      </c>
      <c r="AM56" s="129">
        <v>99</v>
      </c>
      <c r="AN56" s="134">
        <f t="shared" si="9"/>
        <v>0</v>
      </c>
      <c r="AO56" s="134">
        <f t="shared" si="14"/>
        <v>0</v>
      </c>
      <c r="AP56" s="129"/>
      <c r="AQ56" s="129"/>
      <c r="AR56" s="129"/>
      <c r="AS56" s="129"/>
      <c r="AT56" s="129"/>
      <c r="AU56" s="129"/>
      <c r="AV56" s="129"/>
      <c r="AW56" s="136"/>
      <c r="AX56" s="129"/>
      <c r="AY56" s="129"/>
      <c r="AZ56" s="129"/>
      <c r="BA56" s="129"/>
      <c r="BB56" s="129">
        <v>0</v>
      </c>
      <c r="BC56" s="129"/>
      <c r="BD56" s="129"/>
      <c r="BE56" s="129"/>
      <c r="BF56" s="134">
        <f t="shared" si="15"/>
        <v>1076.27</v>
      </c>
      <c r="BG56" s="129"/>
      <c r="BH56" s="80"/>
      <c r="BI56" s="143"/>
    </row>
    <row r="57" spans="1:61" ht="14.25" customHeight="1">
      <c r="A57" s="129">
        <v>51</v>
      </c>
      <c r="B57" s="129" t="s">
        <v>123</v>
      </c>
      <c r="C57" s="130" t="s">
        <v>174</v>
      </c>
      <c r="D57" s="131">
        <v>151</v>
      </c>
      <c r="E57" s="131"/>
      <c r="F57" s="131"/>
      <c r="G57" s="131">
        <v>36</v>
      </c>
      <c r="H57" s="131">
        <f t="shared" si="10"/>
        <v>187</v>
      </c>
      <c r="I57" s="134">
        <f t="shared" si="1"/>
        <v>4703.7919999999995</v>
      </c>
      <c r="J57" s="134">
        <f t="shared" si="11"/>
        <v>1327.6799999999998</v>
      </c>
      <c r="K57" s="129">
        <v>535.41999999999996</v>
      </c>
      <c r="L57" s="134">
        <f t="shared" si="3"/>
        <v>179.39</v>
      </c>
      <c r="M57" s="129">
        <v>128.25</v>
      </c>
      <c r="N57" s="129">
        <v>51.14</v>
      </c>
      <c r="O57" s="129"/>
      <c r="P57" s="129"/>
      <c r="Q57" s="129"/>
      <c r="R57" s="134">
        <f t="shared" si="12"/>
        <v>32.68</v>
      </c>
      <c r="S57" s="129">
        <v>32.68</v>
      </c>
      <c r="T57" s="129"/>
      <c r="U57" s="129"/>
      <c r="V57" s="129"/>
      <c r="W57" s="129"/>
      <c r="X57" s="129">
        <v>234.06</v>
      </c>
      <c r="Y57" s="136">
        <v>146.76</v>
      </c>
      <c r="Z57" s="129"/>
      <c r="AA57" s="129">
        <v>76.58</v>
      </c>
      <c r="AB57" s="129"/>
      <c r="AC57" s="129">
        <v>12.72</v>
      </c>
      <c r="AD57" s="129">
        <v>110.07</v>
      </c>
      <c r="AE57" s="129"/>
      <c r="AF57" s="129"/>
      <c r="AG57" s="134">
        <v>1E-4</v>
      </c>
      <c r="AH57" s="139" t="s">
        <v>174</v>
      </c>
      <c r="AI57" s="134">
        <f t="shared" si="13"/>
        <v>3371.5819999999999</v>
      </c>
      <c r="AJ57" s="140">
        <v>133.96199999999999</v>
      </c>
      <c r="AK57" s="129">
        <v>37.619999999999997</v>
      </c>
      <c r="AL57" s="129">
        <v>1350</v>
      </c>
      <c r="AM57" s="129">
        <v>1850</v>
      </c>
      <c r="AN57" s="134">
        <f t="shared" si="9"/>
        <v>4.53</v>
      </c>
      <c r="AO57" s="134">
        <f t="shared" si="14"/>
        <v>0</v>
      </c>
      <c r="AP57" s="129"/>
      <c r="AQ57" s="129"/>
      <c r="AR57" s="129"/>
      <c r="AS57" s="129"/>
      <c r="AT57" s="129">
        <v>4.53</v>
      </c>
      <c r="AU57" s="129"/>
      <c r="AV57" s="129"/>
      <c r="AW57" s="136"/>
      <c r="AX57" s="129"/>
      <c r="AY57" s="129"/>
      <c r="AZ57" s="129"/>
      <c r="BA57" s="129"/>
      <c r="BB57" s="129">
        <v>2043</v>
      </c>
      <c r="BC57" s="129"/>
      <c r="BD57" s="129"/>
      <c r="BE57" s="129"/>
      <c r="BF57" s="134">
        <f t="shared" si="15"/>
        <v>6746.7919999999995</v>
      </c>
      <c r="BG57" s="129"/>
      <c r="BH57" s="80"/>
      <c r="BI57" s="143"/>
    </row>
    <row r="58" spans="1:61" ht="14.25" customHeight="1">
      <c r="A58" s="129">
        <v>52</v>
      </c>
      <c r="B58" s="129" t="s">
        <v>123</v>
      </c>
      <c r="C58" s="130" t="s">
        <v>175</v>
      </c>
      <c r="D58" s="131">
        <v>31</v>
      </c>
      <c r="E58" s="131"/>
      <c r="F58" s="131"/>
      <c r="G58" s="131">
        <v>8</v>
      </c>
      <c r="H58" s="131">
        <f t="shared" si="10"/>
        <v>39</v>
      </c>
      <c r="I58" s="134">
        <f t="shared" si="1"/>
        <v>402.83600000000001</v>
      </c>
      <c r="J58" s="134">
        <f t="shared" si="11"/>
        <v>246.11</v>
      </c>
      <c r="K58" s="129">
        <v>100.85</v>
      </c>
      <c r="L58" s="134">
        <f t="shared" si="3"/>
        <v>0</v>
      </c>
      <c r="M58" s="129"/>
      <c r="N58" s="129"/>
      <c r="O58" s="129"/>
      <c r="P58" s="129"/>
      <c r="Q58" s="129"/>
      <c r="R58" s="134">
        <f t="shared" si="12"/>
        <v>0</v>
      </c>
      <c r="S58" s="129"/>
      <c r="T58" s="129"/>
      <c r="U58" s="129"/>
      <c r="V58" s="129"/>
      <c r="W58" s="129"/>
      <c r="X58" s="129">
        <v>77.19</v>
      </c>
      <c r="Y58" s="136">
        <v>28.49</v>
      </c>
      <c r="Z58" s="129"/>
      <c r="AA58" s="129">
        <v>15.19</v>
      </c>
      <c r="AB58" s="129"/>
      <c r="AC58" s="129">
        <v>3.03</v>
      </c>
      <c r="AD58" s="129">
        <v>21.36</v>
      </c>
      <c r="AE58" s="129"/>
      <c r="AF58" s="129"/>
      <c r="AG58" s="134">
        <v>1E-4</v>
      </c>
      <c r="AH58" s="139" t="s">
        <v>175</v>
      </c>
      <c r="AI58" s="134">
        <f t="shared" si="13"/>
        <v>155.89600000000002</v>
      </c>
      <c r="AJ58" s="140">
        <v>22.896000000000001</v>
      </c>
      <c r="AK58" s="129">
        <v>0</v>
      </c>
      <c r="AL58" s="129">
        <v>133</v>
      </c>
      <c r="AM58" s="129"/>
      <c r="AN58" s="134">
        <f t="shared" si="9"/>
        <v>0.83</v>
      </c>
      <c r="AO58" s="134">
        <f t="shared" si="14"/>
        <v>0</v>
      </c>
      <c r="AP58" s="129"/>
      <c r="AQ58" s="129"/>
      <c r="AR58" s="129"/>
      <c r="AS58" s="129"/>
      <c r="AT58" s="129">
        <v>0.83</v>
      </c>
      <c r="AU58" s="129"/>
      <c r="AV58" s="129"/>
      <c r="AW58" s="136"/>
      <c r="AX58" s="129"/>
      <c r="AY58" s="129"/>
      <c r="AZ58" s="129"/>
      <c r="BA58" s="129"/>
      <c r="BB58" s="129">
        <v>0</v>
      </c>
      <c r="BC58" s="129"/>
      <c r="BD58" s="129"/>
      <c r="BE58" s="129"/>
      <c r="BF58" s="134">
        <f t="shared" si="15"/>
        <v>402.83600000000001</v>
      </c>
      <c r="BG58" s="129"/>
      <c r="BH58" s="80"/>
      <c r="BI58" s="143"/>
    </row>
    <row r="59" spans="1:61" ht="14.25" customHeight="1">
      <c r="A59" s="129">
        <v>53</v>
      </c>
      <c r="B59" s="129" t="s">
        <v>123</v>
      </c>
      <c r="C59" s="130" t="s">
        <v>176</v>
      </c>
      <c r="D59" s="131">
        <v>4</v>
      </c>
      <c r="E59" s="131"/>
      <c r="F59" s="131"/>
      <c r="G59" s="131"/>
      <c r="H59" s="131">
        <f t="shared" si="10"/>
        <v>4</v>
      </c>
      <c r="I59" s="134">
        <f t="shared" si="1"/>
        <v>134.62</v>
      </c>
      <c r="J59" s="134">
        <f t="shared" si="11"/>
        <v>31.740000000000002</v>
      </c>
      <c r="K59" s="129">
        <v>13.01</v>
      </c>
      <c r="L59" s="134">
        <f t="shared" si="3"/>
        <v>0</v>
      </c>
      <c r="M59" s="129"/>
      <c r="N59" s="129"/>
      <c r="O59" s="129"/>
      <c r="P59" s="129"/>
      <c r="Q59" s="129"/>
      <c r="R59" s="134">
        <f t="shared" si="12"/>
        <v>0</v>
      </c>
      <c r="S59" s="129"/>
      <c r="T59" s="129"/>
      <c r="U59" s="129"/>
      <c r="V59" s="129"/>
      <c r="W59" s="129"/>
      <c r="X59" s="129">
        <v>9.9600000000000009</v>
      </c>
      <c r="Y59" s="136">
        <v>3.67</v>
      </c>
      <c r="Z59" s="129"/>
      <c r="AA59" s="129">
        <v>1.95</v>
      </c>
      <c r="AB59" s="129"/>
      <c r="AC59" s="129">
        <v>0.39</v>
      </c>
      <c r="AD59" s="129">
        <v>2.76</v>
      </c>
      <c r="AE59" s="129"/>
      <c r="AF59" s="129"/>
      <c r="AG59" s="134">
        <v>1E-4</v>
      </c>
      <c r="AH59" s="139" t="s">
        <v>176</v>
      </c>
      <c r="AI59" s="134">
        <f t="shared" si="13"/>
        <v>102.88</v>
      </c>
      <c r="AJ59" s="140">
        <v>2.88</v>
      </c>
      <c r="AK59" s="129">
        <v>0</v>
      </c>
      <c r="AL59" s="129"/>
      <c r="AM59" s="129">
        <v>100</v>
      </c>
      <c r="AN59" s="134">
        <f t="shared" si="9"/>
        <v>0</v>
      </c>
      <c r="AO59" s="134">
        <f t="shared" si="14"/>
        <v>0</v>
      </c>
      <c r="AP59" s="129"/>
      <c r="AQ59" s="129"/>
      <c r="AR59" s="129"/>
      <c r="AS59" s="129"/>
      <c r="AT59" s="129"/>
      <c r="AU59" s="129"/>
      <c r="AV59" s="129"/>
      <c r="AW59" s="136"/>
      <c r="AX59" s="129"/>
      <c r="AY59" s="129"/>
      <c r="AZ59" s="129"/>
      <c r="BA59" s="129"/>
      <c r="BB59" s="129">
        <v>0</v>
      </c>
      <c r="BC59" s="129">
        <v>847.5</v>
      </c>
      <c r="BD59" s="129"/>
      <c r="BE59" s="129"/>
      <c r="BF59" s="134">
        <f t="shared" si="15"/>
        <v>982.12</v>
      </c>
      <c r="BG59" s="129"/>
      <c r="BH59" s="80"/>
      <c r="BI59" s="143"/>
    </row>
    <row r="60" spans="1:61" ht="14.25" customHeight="1">
      <c r="A60" s="129">
        <v>54</v>
      </c>
      <c r="B60" s="129" t="s">
        <v>123</v>
      </c>
      <c r="C60" s="130" t="s">
        <v>177</v>
      </c>
      <c r="D60" s="131">
        <v>31</v>
      </c>
      <c r="E60" s="131"/>
      <c r="F60" s="131"/>
      <c r="G60" s="131"/>
      <c r="H60" s="131">
        <f t="shared" si="10"/>
        <v>31</v>
      </c>
      <c r="I60" s="134">
        <f t="shared" si="1"/>
        <v>619.76</v>
      </c>
      <c r="J60" s="134">
        <f t="shared" si="11"/>
        <v>254.44000000000003</v>
      </c>
      <c r="K60" s="129">
        <v>106.92</v>
      </c>
      <c r="L60" s="134">
        <f t="shared" si="3"/>
        <v>0</v>
      </c>
      <c r="M60" s="129"/>
      <c r="N60" s="129"/>
      <c r="O60" s="129"/>
      <c r="P60" s="129"/>
      <c r="Q60" s="129"/>
      <c r="R60" s="134">
        <f t="shared" si="12"/>
        <v>0</v>
      </c>
      <c r="S60" s="129"/>
      <c r="T60" s="129"/>
      <c r="U60" s="129"/>
      <c r="V60" s="129"/>
      <c r="W60" s="129"/>
      <c r="X60" s="129">
        <v>77.19</v>
      </c>
      <c r="Y60" s="136">
        <v>29.46</v>
      </c>
      <c r="Z60" s="129"/>
      <c r="AA60" s="129">
        <v>15.65</v>
      </c>
      <c r="AB60" s="129"/>
      <c r="AC60" s="129">
        <v>3.13</v>
      </c>
      <c r="AD60" s="129">
        <v>22.09</v>
      </c>
      <c r="AE60" s="129"/>
      <c r="AF60" s="129"/>
      <c r="AG60" s="134">
        <v>1E-4</v>
      </c>
      <c r="AH60" s="139" t="s">
        <v>177</v>
      </c>
      <c r="AI60" s="134">
        <f t="shared" si="13"/>
        <v>365.32</v>
      </c>
      <c r="AJ60" s="140">
        <v>22.32</v>
      </c>
      <c r="AK60" s="129">
        <v>0</v>
      </c>
      <c r="AL60" s="129">
        <v>233</v>
      </c>
      <c r="AM60" s="129">
        <v>110</v>
      </c>
      <c r="AN60" s="134">
        <f t="shared" si="9"/>
        <v>0</v>
      </c>
      <c r="AO60" s="134">
        <f t="shared" si="14"/>
        <v>0</v>
      </c>
      <c r="AP60" s="129"/>
      <c r="AQ60" s="129"/>
      <c r="AR60" s="129"/>
      <c r="AS60" s="129"/>
      <c r="AT60" s="129"/>
      <c r="AU60" s="129"/>
      <c r="AV60" s="129"/>
      <c r="AW60" s="136"/>
      <c r="AX60" s="129"/>
      <c r="AY60" s="129"/>
      <c r="AZ60" s="129"/>
      <c r="BA60" s="129"/>
      <c r="BB60" s="129">
        <v>0</v>
      </c>
      <c r="BC60" s="129"/>
      <c r="BD60" s="129"/>
      <c r="BE60" s="129"/>
      <c r="BF60" s="134">
        <f t="shared" si="15"/>
        <v>619.76</v>
      </c>
      <c r="BG60" s="129"/>
      <c r="BH60" s="80"/>
      <c r="BI60" s="143"/>
    </row>
    <row r="61" spans="1:61" ht="14.25" customHeight="1">
      <c r="A61" s="129">
        <v>55</v>
      </c>
      <c r="B61" s="129" t="s">
        <v>123</v>
      </c>
      <c r="C61" s="130" t="s">
        <v>178</v>
      </c>
      <c r="D61" s="131">
        <v>0</v>
      </c>
      <c r="E61" s="131"/>
      <c r="F61" s="131"/>
      <c r="G61" s="131"/>
      <c r="H61" s="131">
        <f t="shared" si="10"/>
        <v>0</v>
      </c>
      <c r="I61" s="134">
        <f t="shared" si="1"/>
        <v>328</v>
      </c>
      <c r="J61" s="134">
        <f t="shared" si="11"/>
        <v>0</v>
      </c>
      <c r="K61" s="129"/>
      <c r="L61" s="134">
        <f t="shared" si="3"/>
        <v>0</v>
      </c>
      <c r="M61" s="129"/>
      <c r="N61" s="129"/>
      <c r="O61" s="129"/>
      <c r="P61" s="129"/>
      <c r="Q61" s="129"/>
      <c r="R61" s="134">
        <f t="shared" si="12"/>
        <v>0</v>
      </c>
      <c r="S61" s="129"/>
      <c r="T61" s="129"/>
      <c r="U61" s="129"/>
      <c r="V61" s="129"/>
      <c r="W61" s="129"/>
      <c r="X61" s="129"/>
      <c r="Y61" s="136"/>
      <c r="Z61" s="129"/>
      <c r="AA61" s="129"/>
      <c r="AB61" s="129"/>
      <c r="AC61" s="129"/>
      <c r="AD61" s="129"/>
      <c r="AE61" s="129"/>
      <c r="AF61" s="129"/>
      <c r="AG61" s="134">
        <v>1E-4</v>
      </c>
      <c r="AH61" s="139" t="s">
        <v>178</v>
      </c>
      <c r="AI61" s="134">
        <f t="shared" si="13"/>
        <v>328</v>
      </c>
      <c r="AJ61" s="140">
        <v>0</v>
      </c>
      <c r="AK61" s="129">
        <v>0</v>
      </c>
      <c r="AL61" s="129">
        <v>58</v>
      </c>
      <c r="AM61" s="129">
        <v>270</v>
      </c>
      <c r="AN61" s="134">
        <f t="shared" si="9"/>
        <v>0</v>
      </c>
      <c r="AO61" s="134">
        <f t="shared" si="14"/>
        <v>0</v>
      </c>
      <c r="AP61" s="129"/>
      <c r="AQ61" s="129"/>
      <c r="AR61" s="129"/>
      <c r="AS61" s="129"/>
      <c r="AT61" s="129"/>
      <c r="AU61" s="129"/>
      <c r="AV61" s="129"/>
      <c r="AW61" s="136"/>
      <c r="AX61" s="129"/>
      <c r="AY61" s="129"/>
      <c r="AZ61" s="129"/>
      <c r="BA61" s="129"/>
      <c r="BB61" s="129">
        <v>0</v>
      </c>
      <c r="BC61" s="129"/>
      <c r="BD61" s="129"/>
      <c r="BE61" s="129"/>
      <c r="BF61" s="134">
        <f t="shared" si="15"/>
        <v>328</v>
      </c>
      <c r="BG61" s="129"/>
      <c r="BH61" s="80"/>
      <c r="BI61" s="143"/>
    </row>
    <row r="62" spans="1:61" ht="14.25" customHeight="1">
      <c r="A62" s="129">
        <v>56</v>
      </c>
      <c r="B62" s="129" t="s">
        <v>123</v>
      </c>
      <c r="C62" s="130" t="s">
        <v>179</v>
      </c>
      <c r="D62" s="131">
        <v>16</v>
      </c>
      <c r="E62" s="131"/>
      <c r="F62" s="131"/>
      <c r="G62" s="131">
        <v>4</v>
      </c>
      <c r="H62" s="131">
        <f t="shared" si="10"/>
        <v>20</v>
      </c>
      <c r="I62" s="134">
        <f t="shared" si="1"/>
        <v>164.13800000000001</v>
      </c>
      <c r="J62" s="134">
        <f t="shared" si="11"/>
        <v>122.33</v>
      </c>
      <c r="K62" s="129">
        <v>48.66</v>
      </c>
      <c r="L62" s="134">
        <f t="shared" si="3"/>
        <v>0</v>
      </c>
      <c r="M62" s="129"/>
      <c r="N62" s="129"/>
      <c r="O62" s="129"/>
      <c r="P62" s="129"/>
      <c r="Q62" s="129"/>
      <c r="R62" s="134">
        <f t="shared" si="12"/>
        <v>0</v>
      </c>
      <c r="S62" s="129"/>
      <c r="T62" s="129"/>
      <c r="U62" s="129"/>
      <c r="V62" s="129"/>
      <c r="W62" s="129"/>
      <c r="X62" s="129">
        <v>39.840000000000003</v>
      </c>
      <c r="Y62" s="136">
        <v>14.16</v>
      </c>
      <c r="Z62" s="129"/>
      <c r="AA62" s="129">
        <v>7.55</v>
      </c>
      <c r="AB62" s="129"/>
      <c r="AC62" s="129">
        <v>1.5</v>
      </c>
      <c r="AD62" s="129">
        <v>10.62</v>
      </c>
      <c r="AE62" s="129"/>
      <c r="AF62" s="129"/>
      <c r="AG62" s="134">
        <v>1E-4</v>
      </c>
      <c r="AH62" s="139" t="s">
        <v>179</v>
      </c>
      <c r="AI62" s="134">
        <f t="shared" si="13"/>
        <v>41.808</v>
      </c>
      <c r="AJ62" s="140">
        <v>11.808</v>
      </c>
      <c r="AK62" s="129">
        <v>0</v>
      </c>
      <c r="AL62" s="129">
        <v>30</v>
      </c>
      <c r="AM62" s="129"/>
      <c r="AN62" s="134">
        <f t="shared" si="9"/>
        <v>0</v>
      </c>
      <c r="AO62" s="134">
        <f t="shared" si="14"/>
        <v>0</v>
      </c>
      <c r="AP62" s="129"/>
      <c r="AQ62" s="129"/>
      <c r="AR62" s="129"/>
      <c r="AS62" s="129"/>
      <c r="AT62" s="129"/>
      <c r="AU62" s="129"/>
      <c r="AV62" s="129"/>
      <c r="AW62" s="136"/>
      <c r="AX62" s="129"/>
      <c r="AY62" s="129"/>
      <c r="AZ62" s="129"/>
      <c r="BA62" s="129"/>
      <c r="BB62" s="129">
        <v>0</v>
      </c>
      <c r="BC62" s="129"/>
      <c r="BD62" s="129"/>
      <c r="BE62" s="129"/>
      <c r="BF62" s="134">
        <f t="shared" si="15"/>
        <v>164.13800000000001</v>
      </c>
      <c r="BG62" s="129"/>
      <c r="BH62" s="80"/>
      <c r="BI62" s="143"/>
    </row>
    <row r="63" spans="1:61" ht="14.25" customHeight="1">
      <c r="A63" s="129">
        <v>57</v>
      </c>
      <c r="B63" s="129" t="s">
        <v>123</v>
      </c>
      <c r="C63" s="130" t="s">
        <v>180</v>
      </c>
      <c r="D63" s="131">
        <v>7</v>
      </c>
      <c r="E63" s="131"/>
      <c r="F63" s="131"/>
      <c r="G63" s="131">
        <v>1</v>
      </c>
      <c r="H63" s="131">
        <f t="shared" si="10"/>
        <v>8</v>
      </c>
      <c r="I63" s="134">
        <f t="shared" si="1"/>
        <v>62.881999999999998</v>
      </c>
      <c r="J63" s="134">
        <f t="shared" si="11"/>
        <v>57.769999999999996</v>
      </c>
      <c r="K63" s="129">
        <v>24.36</v>
      </c>
      <c r="L63" s="134">
        <f t="shared" si="3"/>
        <v>0</v>
      </c>
      <c r="M63" s="129"/>
      <c r="N63" s="129"/>
      <c r="O63" s="129"/>
      <c r="P63" s="129"/>
      <c r="Q63" s="129"/>
      <c r="R63" s="134">
        <f t="shared" si="12"/>
        <v>0</v>
      </c>
      <c r="S63" s="129"/>
      <c r="T63" s="129"/>
      <c r="U63" s="129"/>
      <c r="V63" s="129"/>
      <c r="W63" s="129"/>
      <c r="X63" s="129">
        <v>17.43</v>
      </c>
      <c r="Y63" s="136">
        <v>6.69</v>
      </c>
      <c r="Z63" s="129"/>
      <c r="AA63" s="129">
        <v>3.56</v>
      </c>
      <c r="AB63" s="129"/>
      <c r="AC63" s="129">
        <v>0.71</v>
      </c>
      <c r="AD63" s="129">
        <v>5.0199999999999996</v>
      </c>
      <c r="AE63" s="129"/>
      <c r="AF63" s="129"/>
      <c r="AG63" s="134">
        <v>1E-4</v>
      </c>
      <c r="AH63" s="139" t="s">
        <v>180</v>
      </c>
      <c r="AI63" s="134">
        <f t="shared" si="13"/>
        <v>5.1120000000000001</v>
      </c>
      <c r="AJ63" s="140">
        <v>5.1120000000000001</v>
      </c>
      <c r="AK63" s="129">
        <v>0</v>
      </c>
      <c r="AL63" s="129"/>
      <c r="AM63" s="129"/>
      <c r="AN63" s="134">
        <f t="shared" si="9"/>
        <v>0</v>
      </c>
      <c r="AO63" s="134">
        <f t="shared" si="14"/>
        <v>0</v>
      </c>
      <c r="AP63" s="129"/>
      <c r="AQ63" s="129"/>
      <c r="AR63" s="129"/>
      <c r="AS63" s="129"/>
      <c r="AT63" s="129"/>
      <c r="AU63" s="129"/>
      <c r="AV63" s="129"/>
      <c r="AW63" s="136"/>
      <c r="AX63" s="129"/>
      <c r="AY63" s="129"/>
      <c r="AZ63" s="129"/>
      <c r="BA63" s="129"/>
      <c r="BB63" s="129">
        <v>0</v>
      </c>
      <c r="BC63" s="129"/>
      <c r="BD63" s="129"/>
      <c r="BE63" s="129"/>
      <c r="BF63" s="134">
        <f t="shared" si="15"/>
        <v>62.881999999999998</v>
      </c>
      <c r="BG63" s="129"/>
      <c r="BH63" s="80"/>
      <c r="BI63" s="143"/>
    </row>
    <row r="64" spans="1:61" ht="14.25" customHeight="1">
      <c r="A64" s="129">
        <v>58</v>
      </c>
      <c r="B64" s="129" t="s">
        <v>123</v>
      </c>
      <c r="C64" s="130" t="s">
        <v>181</v>
      </c>
      <c r="D64" s="131">
        <v>17</v>
      </c>
      <c r="E64" s="131"/>
      <c r="F64" s="131">
        <v>1</v>
      </c>
      <c r="G64" s="131">
        <v>29</v>
      </c>
      <c r="H64" s="131">
        <f t="shared" si="10"/>
        <v>47</v>
      </c>
      <c r="I64" s="134">
        <f t="shared" si="1"/>
        <v>343.33000000000004</v>
      </c>
      <c r="J64" s="134">
        <f t="shared" si="11"/>
        <v>146.91</v>
      </c>
      <c r="K64" s="129">
        <v>63.5</v>
      </c>
      <c r="L64" s="134">
        <f t="shared" si="3"/>
        <v>38.25</v>
      </c>
      <c r="M64" s="129">
        <v>38.25</v>
      </c>
      <c r="N64" s="129"/>
      <c r="O64" s="129"/>
      <c r="P64" s="129"/>
      <c r="Q64" s="129"/>
      <c r="R64" s="134">
        <f t="shared" si="12"/>
        <v>5.29</v>
      </c>
      <c r="S64" s="129">
        <v>5.29</v>
      </c>
      <c r="T64" s="129"/>
      <c r="U64" s="129"/>
      <c r="V64" s="129"/>
      <c r="W64" s="129"/>
      <c r="X64" s="129"/>
      <c r="Y64" s="136">
        <v>17.13</v>
      </c>
      <c r="Z64" s="129"/>
      <c r="AA64" s="129">
        <v>8.8699999999999992</v>
      </c>
      <c r="AB64" s="129"/>
      <c r="AC64" s="129">
        <v>1.02</v>
      </c>
      <c r="AD64" s="129">
        <v>12.85</v>
      </c>
      <c r="AE64" s="129"/>
      <c r="AF64" s="129"/>
      <c r="AG64" s="134">
        <v>1E-4</v>
      </c>
      <c r="AH64" s="139" t="s">
        <v>181</v>
      </c>
      <c r="AI64" s="134">
        <f t="shared" si="13"/>
        <v>190.05</v>
      </c>
      <c r="AJ64" s="140">
        <v>15.83</v>
      </c>
      <c r="AK64" s="129">
        <v>11.22</v>
      </c>
      <c r="AL64" s="129">
        <v>163</v>
      </c>
      <c r="AM64" s="129"/>
      <c r="AN64" s="134">
        <f t="shared" si="9"/>
        <v>6.37</v>
      </c>
      <c r="AO64" s="134">
        <f t="shared" si="14"/>
        <v>3.13</v>
      </c>
      <c r="AP64" s="129"/>
      <c r="AQ64" s="129">
        <v>3.13</v>
      </c>
      <c r="AR64" s="129"/>
      <c r="AS64" s="129"/>
      <c r="AT64" s="129">
        <v>3.24</v>
      </c>
      <c r="AU64" s="129"/>
      <c r="AV64" s="129"/>
      <c r="AW64" s="136"/>
      <c r="AX64" s="129"/>
      <c r="AY64" s="129"/>
      <c r="AZ64" s="129"/>
      <c r="BA64" s="129"/>
      <c r="BB64" s="129">
        <v>0</v>
      </c>
      <c r="BC64" s="129"/>
      <c r="BD64" s="129"/>
      <c r="BE64" s="129"/>
      <c r="BF64" s="134">
        <f t="shared" si="15"/>
        <v>343.33000000000004</v>
      </c>
      <c r="BG64" s="129"/>
      <c r="BH64" s="80"/>
      <c r="BI64" s="143"/>
    </row>
    <row r="65" spans="1:61" ht="14.25" customHeight="1">
      <c r="A65" s="129">
        <v>59</v>
      </c>
      <c r="B65" s="129" t="s">
        <v>123</v>
      </c>
      <c r="C65" s="144" t="s">
        <v>182</v>
      </c>
      <c r="D65" s="131">
        <v>167</v>
      </c>
      <c r="E65" s="131"/>
      <c r="F65" s="131">
        <v>1</v>
      </c>
      <c r="G65" s="131">
        <v>62</v>
      </c>
      <c r="H65" s="131">
        <f t="shared" si="10"/>
        <v>230</v>
      </c>
      <c r="I65" s="134">
        <f t="shared" si="1"/>
        <v>1795.578</v>
      </c>
      <c r="J65" s="134">
        <f t="shared" si="11"/>
        <v>1551.6200000000001</v>
      </c>
      <c r="K65" s="147">
        <v>573.54</v>
      </c>
      <c r="L65" s="134">
        <f t="shared" si="3"/>
        <v>296.35000000000002</v>
      </c>
      <c r="M65" s="147">
        <v>153</v>
      </c>
      <c r="N65" s="148">
        <v>143.35</v>
      </c>
      <c r="O65" s="129"/>
      <c r="P65" s="129"/>
      <c r="Q65" s="129"/>
      <c r="R65" s="134">
        <f t="shared" si="12"/>
        <v>60.11</v>
      </c>
      <c r="S65" s="150">
        <v>60.11</v>
      </c>
      <c r="T65" s="129"/>
      <c r="U65" s="129"/>
      <c r="V65" s="129"/>
      <c r="W65" s="129"/>
      <c r="X65" s="148">
        <v>246.51</v>
      </c>
      <c r="Y65" s="151">
        <v>158.96</v>
      </c>
      <c r="Z65" s="129"/>
      <c r="AA65" s="129">
        <v>83.18</v>
      </c>
      <c r="AB65" s="129"/>
      <c r="AC65" s="129">
        <v>13.75</v>
      </c>
      <c r="AD65" s="148">
        <v>119.22</v>
      </c>
      <c r="AE65" s="129"/>
      <c r="AF65" s="129"/>
      <c r="AG65" s="134">
        <v>1E-4</v>
      </c>
      <c r="AH65" s="152" t="s">
        <v>182</v>
      </c>
      <c r="AI65" s="134">
        <f t="shared" si="13"/>
        <v>229.84799999999998</v>
      </c>
      <c r="AJ65" s="140">
        <v>184.96799999999999</v>
      </c>
      <c r="AK65" s="129">
        <v>44.88</v>
      </c>
      <c r="AL65" s="129"/>
      <c r="AM65" s="129"/>
      <c r="AN65" s="134">
        <f t="shared" si="9"/>
        <v>14.11</v>
      </c>
      <c r="AO65" s="134">
        <f t="shared" si="14"/>
        <v>0</v>
      </c>
      <c r="AP65" s="129"/>
      <c r="AQ65" s="129"/>
      <c r="AR65" s="129"/>
      <c r="AS65" s="129"/>
      <c r="AT65" s="150">
        <v>14.11</v>
      </c>
      <c r="AU65" s="129"/>
      <c r="AV65" s="129"/>
      <c r="AW65" s="136"/>
      <c r="AX65" s="129"/>
      <c r="AY65" s="129"/>
      <c r="AZ65" s="129"/>
      <c r="BA65" s="129"/>
      <c r="BB65" s="129">
        <v>0</v>
      </c>
      <c r="BC65" s="129"/>
      <c r="BD65" s="129"/>
      <c r="BE65" s="129"/>
      <c r="BF65" s="134">
        <f t="shared" si="15"/>
        <v>1795.578</v>
      </c>
      <c r="BG65" s="129"/>
      <c r="BH65" s="80"/>
      <c r="BI65" s="143"/>
    </row>
    <row r="66" spans="1:61" ht="14.25" customHeight="1">
      <c r="A66" s="129">
        <v>60</v>
      </c>
      <c r="B66" s="129" t="s">
        <v>123</v>
      </c>
      <c r="C66" s="144" t="s">
        <v>183</v>
      </c>
      <c r="D66" s="131">
        <v>115</v>
      </c>
      <c r="E66" s="131"/>
      <c r="F66" s="131"/>
      <c r="G66" s="131">
        <v>38</v>
      </c>
      <c r="H66" s="131">
        <f t="shared" si="10"/>
        <v>153</v>
      </c>
      <c r="I66" s="134">
        <f t="shared" si="1"/>
        <v>1236.6959999999999</v>
      </c>
      <c r="J66" s="134">
        <f t="shared" si="11"/>
        <v>1057.44</v>
      </c>
      <c r="K66" s="147">
        <v>393.22</v>
      </c>
      <c r="L66" s="134">
        <f t="shared" si="3"/>
        <v>205.88</v>
      </c>
      <c r="M66" s="147">
        <v>114.75</v>
      </c>
      <c r="N66" s="148">
        <v>91.13</v>
      </c>
      <c r="O66" s="129"/>
      <c r="P66" s="129"/>
      <c r="Q66" s="129"/>
      <c r="R66" s="134">
        <f t="shared" si="12"/>
        <v>41.74</v>
      </c>
      <c r="S66" s="150">
        <v>41.74</v>
      </c>
      <c r="T66" s="129"/>
      <c r="U66" s="129"/>
      <c r="V66" s="129"/>
      <c r="W66" s="129"/>
      <c r="X66" s="148">
        <v>159.36000000000001</v>
      </c>
      <c r="Y66" s="151">
        <v>109.09</v>
      </c>
      <c r="Z66" s="129"/>
      <c r="AA66" s="129">
        <v>57.01</v>
      </c>
      <c r="AB66" s="129"/>
      <c r="AC66" s="129">
        <v>9.32</v>
      </c>
      <c r="AD66" s="148">
        <v>81.819999999999993</v>
      </c>
      <c r="AE66" s="129"/>
      <c r="AF66" s="129"/>
      <c r="AG66" s="134">
        <v>1E-4</v>
      </c>
      <c r="AH66" s="152" t="s">
        <v>183</v>
      </c>
      <c r="AI66" s="134">
        <f t="shared" si="13"/>
        <v>161.39600000000002</v>
      </c>
      <c r="AJ66" s="140">
        <v>127.736</v>
      </c>
      <c r="AK66" s="129">
        <v>33.659999999999997</v>
      </c>
      <c r="AL66" s="129"/>
      <c r="AM66" s="129"/>
      <c r="AN66" s="134">
        <f t="shared" si="9"/>
        <v>17.86</v>
      </c>
      <c r="AO66" s="134">
        <f t="shared" si="14"/>
        <v>0</v>
      </c>
      <c r="AP66" s="129"/>
      <c r="AQ66" s="129"/>
      <c r="AR66" s="129"/>
      <c r="AS66" s="129"/>
      <c r="AT66" s="150">
        <v>17.86</v>
      </c>
      <c r="AU66" s="129"/>
      <c r="AV66" s="129"/>
      <c r="AW66" s="136"/>
      <c r="AX66" s="129"/>
      <c r="AY66" s="129"/>
      <c r="AZ66" s="129"/>
      <c r="BA66" s="129"/>
      <c r="BB66" s="129">
        <v>0</v>
      </c>
      <c r="BC66" s="129"/>
      <c r="BD66" s="129"/>
      <c r="BE66" s="129"/>
      <c r="BF66" s="134">
        <f t="shared" si="15"/>
        <v>1236.6959999999999</v>
      </c>
      <c r="BG66" s="129"/>
      <c r="BH66" s="80"/>
      <c r="BI66" s="143"/>
    </row>
    <row r="67" spans="1:61" ht="14.25" customHeight="1">
      <c r="A67" s="129">
        <v>61</v>
      </c>
      <c r="B67" s="129" t="s">
        <v>123</v>
      </c>
      <c r="C67" s="144" t="s">
        <v>184</v>
      </c>
      <c r="D67" s="131">
        <v>116</v>
      </c>
      <c r="E67" s="131"/>
      <c r="F67" s="131"/>
      <c r="G67" s="131">
        <v>34</v>
      </c>
      <c r="H67" s="131">
        <f t="shared" si="10"/>
        <v>150</v>
      </c>
      <c r="I67" s="134">
        <f t="shared" si="1"/>
        <v>1210.3379999999997</v>
      </c>
      <c r="J67" s="134">
        <f t="shared" si="11"/>
        <v>1043.3899999999999</v>
      </c>
      <c r="K67" s="147">
        <v>379.52</v>
      </c>
      <c r="L67" s="134">
        <f t="shared" si="3"/>
        <v>193.91</v>
      </c>
      <c r="M67" s="147">
        <v>101.25</v>
      </c>
      <c r="N67" s="148">
        <v>92.66</v>
      </c>
      <c r="O67" s="129"/>
      <c r="P67" s="129"/>
      <c r="Q67" s="129"/>
      <c r="R67" s="134">
        <f t="shared" si="12"/>
        <v>40.03</v>
      </c>
      <c r="S67" s="150">
        <v>40.03</v>
      </c>
      <c r="T67" s="129"/>
      <c r="U67" s="129"/>
      <c r="V67" s="129"/>
      <c r="W67" s="129"/>
      <c r="X67" s="148">
        <v>176.79</v>
      </c>
      <c r="Y67" s="151">
        <v>107.17</v>
      </c>
      <c r="Z67" s="129"/>
      <c r="AA67" s="129">
        <v>56.15</v>
      </c>
      <c r="AB67" s="129"/>
      <c r="AC67" s="129">
        <v>9.4499999999999993</v>
      </c>
      <c r="AD67" s="148">
        <v>80.37</v>
      </c>
      <c r="AE67" s="129"/>
      <c r="AF67" s="129"/>
      <c r="AG67" s="134">
        <v>1E-4</v>
      </c>
      <c r="AH67" s="152" t="s">
        <v>184</v>
      </c>
      <c r="AI67" s="134">
        <f t="shared" si="13"/>
        <v>157.428</v>
      </c>
      <c r="AJ67" s="140">
        <v>127.72799999999999</v>
      </c>
      <c r="AK67" s="129">
        <v>29.7</v>
      </c>
      <c r="AL67" s="129"/>
      <c r="AM67" s="129"/>
      <c r="AN67" s="134">
        <f t="shared" si="9"/>
        <v>9.52</v>
      </c>
      <c r="AO67" s="134">
        <f t="shared" si="14"/>
        <v>0</v>
      </c>
      <c r="AP67" s="129"/>
      <c r="AQ67" s="129"/>
      <c r="AR67" s="129"/>
      <c r="AS67" s="129"/>
      <c r="AT67" s="150">
        <v>9.52</v>
      </c>
      <c r="AU67" s="129"/>
      <c r="AV67" s="129"/>
      <c r="AW67" s="136"/>
      <c r="AX67" s="129"/>
      <c r="AY67" s="129"/>
      <c r="AZ67" s="129"/>
      <c r="BA67" s="129"/>
      <c r="BB67" s="129">
        <v>0</v>
      </c>
      <c r="BC67" s="129"/>
      <c r="BD67" s="129"/>
      <c r="BE67" s="129"/>
      <c r="BF67" s="134">
        <f t="shared" si="15"/>
        <v>1210.3379999999997</v>
      </c>
      <c r="BG67" s="129"/>
      <c r="BH67" s="80"/>
      <c r="BI67" s="143"/>
    </row>
    <row r="68" spans="1:61" ht="14.25" customHeight="1">
      <c r="A68" s="129">
        <v>62</v>
      </c>
      <c r="B68" s="129" t="s">
        <v>123</v>
      </c>
      <c r="C68" s="144" t="s">
        <v>185</v>
      </c>
      <c r="D68" s="131">
        <v>108</v>
      </c>
      <c r="E68" s="131"/>
      <c r="F68" s="131"/>
      <c r="G68" s="131">
        <v>58</v>
      </c>
      <c r="H68" s="131">
        <f t="shared" si="10"/>
        <v>166</v>
      </c>
      <c r="I68" s="134">
        <f t="shared" si="1"/>
        <v>1118.126</v>
      </c>
      <c r="J68" s="134">
        <f t="shared" si="11"/>
        <v>952.55</v>
      </c>
      <c r="K68" s="147">
        <v>342.48</v>
      </c>
      <c r="L68" s="134">
        <f t="shared" si="3"/>
        <v>184.41</v>
      </c>
      <c r="M68" s="147">
        <v>101.25</v>
      </c>
      <c r="N68" s="148">
        <v>83.16</v>
      </c>
      <c r="O68" s="129"/>
      <c r="P68" s="129"/>
      <c r="Q68" s="129"/>
      <c r="R68" s="134">
        <f t="shared" si="12"/>
        <v>37.369999999999997</v>
      </c>
      <c r="S68" s="150">
        <v>37.369999999999997</v>
      </c>
      <c r="T68" s="129"/>
      <c r="U68" s="129"/>
      <c r="V68" s="129"/>
      <c r="W68" s="129"/>
      <c r="X68" s="148">
        <v>156.87</v>
      </c>
      <c r="Y68" s="151">
        <v>97.94</v>
      </c>
      <c r="Z68" s="129"/>
      <c r="AA68" s="129">
        <v>51.48</v>
      </c>
      <c r="AB68" s="129"/>
      <c r="AC68" s="129">
        <v>8.5399999999999991</v>
      </c>
      <c r="AD68" s="148">
        <v>73.459999999999994</v>
      </c>
      <c r="AE68" s="129"/>
      <c r="AF68" s="129"/>
      <c r="AG68" s="134">
        <v>1E-4</v>
      </c>
      <c r="AH68" s="152" t="s">
        <v>185</v>
      </c>
      <c r="AI68" s="134">
        <f t="shared" si="13"/>
        <v>155.51599999999999</v>
      </c>
      <c r="AJ68" s="140">
        <v>120.816</v>
      </c>
      <c r="AK68" s="129">
        <v>29.7</v>
      </c>
      <c r="AL68" s="129"/>
      <c r="AM68" s="129">
        <v>5</v>
      </c>
      <c r="AN68" s="134">
        <f t="shared" si="9"/>
        <v>10.06</v>
      </c>
      <c r="AO68" s="134">
        <f t="shared" si="14"/>
        <v>0</v>
      </c>
      <c r="AP68" s="129"/>
      <c r="AQ68" s="129"/>
      <c r="AR68" s="129"/>
      <c r="AS68" s="129"/>
      <c r="AT68" s="150">
        <v>10.06</v>
      </c>
      <c r="AU68" s="129"/>
      <c r="AV68" s="129"/>
      <c r="AW68" s="136"/>
      <c r="AX68" s="129"/>
      <c r="AY68" s="129"/>
      <c r="AZ68" s="129"/>
      <c r="BA68" s="129"/>
      <c r="BB68" s="129">
        <v>0</v>
      </c>
      <c r="BC68" s="129"/>
      <c r="BD68" s="129"/>
      <c r="BE68" s="129"/>
      <c r="BF68" s="134">
        <f t="shared" si="15"/>
        <v>1118.126</v>
      </c>
      <c r="BG68" s="129"/>
      <c r="BH68" s="80"/>
      <c r="BI68" s="143"/>
    </row>
    <row r="69" spans="1:61" ht="14.25" customHeight="1">
      <c r="A69" s="129">
        <v>63</v>
      </c>
      <c r="B69" s="129" t="s">
        <v>123</v>
      </c>
      <c r="C69" s="144" t="s">
        <v>186</v>
      </c>
      <c r="D69" s="131">
        <v>84</v>
      </c>
      <c r="E69" s="131"/>
      <c r="F69" s="131"/>
      <c r="G69" s="131">
        <v>15</v>
      </c>
      <c r="H69" s="131">
        <f t="shared" si="10"/>
        <v>99</v>
      </c>
      <c r="I69" s="134">
        <f t="shared" si="1"/>
        <v>875.83999999999992</v>
      </c>
      <c r="J69" s="134">
        <f t="shared" si="11"/>
        <v>756.17</v>
      </c>
      <c r="K69" s="147">
        <v>273.63</v>
      </c>
      <c r="L69" s="134">
        <f t="shared" si="3"/>
        <v>155.41</v>
      </c>
      <c r="M69" s="147">
        <v>85.5</v>
      </c>
      <c r="N69" s="148">
        <v>69.91</v>
      </c>
      <c r="O69" s="148"/>
      <c r="P69" s="129"/>
      <c r="Q69" s="129"/>
      <c r="R69" s="134">
        <f t="shared" si="12"/>
        <v>30.2</v>
      </c>
      <c r="S69" s="150">
        <v>30.2</v>
      </c>
      <c r="T69" s="129"/>
      <c r="U69" s="129"/>
      <c r="V69" s="129"/>
      <c r="W69" s="129"/>
      <c r="X69" s="129">
        <v>114.54</v>
      </c>
      <c r="Y69" s="151">
        <v>77.36</v>
      </c>
      <c r="Z69" s="129"/>
      <c r="AA69" s="129">
        <v>40.380000000000003</v>
      </c>
      <c r="AB69" s="129"/>
      <c r="AC69" s="129">
        <v>6.63</v>
      </c>
      <c r="AD69" s="148">
        <v>58.02</v>
      </c>
      <c r="AE69" s="129"/>
      <c r="AF69" s="129"/>
      <c r="AG69" s="134">
        <v>1E-4</v>
      </c>
      <c r="AH69" s="152" t="s">
        <v>186</v>
      </c>
      <c r="AI69" s="134">
        <f t="shared" si="13"/>
        <v>116.88</v>
      </c>
      <c r="AJ69" s="140">
        <v>91.8</v>
      </c>
      <c r="AK69" s="129">
        <v>25.08</v>
      </c>
      <c r="AL69" s="129"/>
      <c r="AM69" s="129"/>
      <c r="AN69" s="134">
        <f t="shared" si="9"/>
        <v>2.79</v>
      </c>
      <c r="AO69" s="134">
        <f t="shared" si="14"/>
        <v>0</v>
      </c>
      <c r="AP69" s="129"/>
      <c r="AQ69" s="129"/>
      <c r="AR69" s="129"/>
      <c r="AS69" s="129"/>
      <c r="AT69" s="150">
        <v>2.79</v>
      </c>
      <c r="AU69" s="129"/>
      <c r="AV69" s="129"/>
      <c r="AW69" s="136"/>
      <c r="AX69" s="129"/>
      <c r="AY69" s="129"/>
      <c r="AZ69" s="129"/>
      <c r="BA69" s="129"/>
      <c r="BB69" s="129">
        <v>0</v>
      </c>
      <c r="BC69" s="129"/>
      <c r="BD69" s="129"/>
      <c r="BE69" s="129"/>
      <c r="BF69" s="134">
        <f t="shared" si="15"/>
        <v>875.83999999999992</v>
      </c>
      <c r="BG69" s="129"/>
      <c r="BH69" s="80"/>
      <c r="BI69" s="143"/>
    </row>
    <row r="70" spans="1:61" ht="14.25" customHeight="1">
      <c r="A70" s="129">
        <v>64</v>
      </c>
      <c r="B70" s="129" t="s">
        <v>123</v>
      </c>
      <c r="C70" s="144" t="s">
        <v>187</v>
      </c>
      <c r="D70" s="131">
        <v>66</v>
      </c>
      <c r="E70" s="131"/>
      <c r="F70" s="131"/>
      <c r="G70" s="131">
        <v>11</v>
      </c>
      <c r="H70" s="131">
        <f t="shared" si="10"/>
        <v>77</v>
      </c>
      <c r="I70" s="134">
        <f t="shared" si="1"/>
        <v>669.83199999999999</v>
      </c>
      <c r="J70" s="134">
        <f t="shared" si="11"/>
        <v>572.99</v>
      </c>
      <c r="K70" s="147">
        <v>203.03</v>
      </c>
      <c r="L70" s="134">
        <f t="shared" si="3"/>
        <v>118.03999999999999</v>
      </c>
      <c r="M70" s="147">
        <v>67.5</v>
      </c>
      <c r="N70" s="149">
        <v>50.54</v>
      </c>
      <c r="O70" s="129"/>
      <c r="P70" s="129"/>
      <c r="Q70" s="129"/>
      <c r="R70" s="134">
        <f t="shared" si="12"/>
        <v>23.66</v>
      </c>
      <c r="S70" s="150">
        <v>23.66</v>
      </c>
      <c r="T70" s="129"/>
      <c r="U70" s="129"/>
      <c r="V70" s="129"/>
      <c r="W70" s="129"/>
      <c r="X70" s="148">
        <v>89.64</v>
      </c>
      <c r="Y70" s="151">
        <v>58.79</v>
      </c>
      <c r="Z70" s="129"/>
      <c r="AA70" s="129">
        <v>30.7</v>
      </c>
      <c r="AB70" s="129"/>
      <c r="AC70" s="129">
        <v>5.04</v>
      </c>
      <c r="AD70" s="148">
        <v>44.09</v>
      </c>
      <c r="AE70" s="129"/>
      <c r="AF70" s="129"/>
      <c r="AG70" s="134">
        <v>1E-4</v>
      </c>
      <c r="AH70" s="152" t="s">
        <v>187</v>
      </c>
      <c r="AI70" s="134">
        <f t="shared" si="13"/>
        <v>91.872</v>
      </c>
      <c r="AJ70" s="140">
        <v>72.072000000000003</v>
      </c>
      <c r="AK70" s="129">
        <v>19.8</v>
      </c>
      <c r="AL70" s="129"/>
      <c r="AM70" s="129"/>
      <c r="AN70" s="134">
        <f t="shared" si="9"/>
        <v>4.97</v>
      </c>
      <c r="AO70" s="134">
        <f t="shared" si="14"/>
        <v>0</v>
      </c>
      <c r="AP70" s="129"/>
      <c r="AQ70" s="129"/>
      <c r="AR70" s="129"/>
      <c r="AS70" s="129"/>
      <c r="AT70" s="150">
        <v>4.97</v>
      </c>
      <c r="AU70" s="129"/>
      <c r="AV70" s="129"/>
      <c r="AW70" s="136"/>
      <c r="AX70" s="129"/>
      <c r="AY70" s="129"/>
      <c r="AZ70" s="129"/>
      <c r="BA70" s="129"/>
      <c r="BB70" s="129">
        <v>0</v>
      </c>
      <c r="BC70" s="129"/>
      <c r="BD70" s="129"/>
      <c r="BE70" s="129"/>
      <c r="BF70" s="134">
        <f t="shared" si="15"/>
        <v>669.83199999999999</v>
      </c>
      <c r="BG70" s="129"/>
      <c r="BH70" s="80"/>
      <c r="BI70" s="143"/>
    </row>
    <row r="71" spans="1:61" ht="14.25" customHeight="1">
      <c r="A71" s="129">
        <v>65</v>
      </c>
      <c r="B71" s="129" t="s">
        <v>123</v>
      </c>
      <c r="C71" s="144" t="s">
        <v>188</v>
      </c>
      <c r="D71" s="131">
        <v>94</v>
      </c>
      <c r="E71" s="131"/>
      <c r="F71" s="131"/>
      <c r="G71" s="131">
        <v>27</v>
      </c>
      <c r="H71" s="131">
        <f t="shared" ref="H71:H102" si="16">SUBTOTAL(9,D71:G71)</f>
        <v>121</v>
      </c>
      <c r="I71" s="134">
        <f t="shared" si="1"/>
        <v>986.01400000000001</v>
      </c>
      <c r="J71" s="134">
        <f t="shared" ref="J71:J102" si="17">K71+L71+R71+W71+X71+Y71+Z71+AA71+AB71+AC71+AD71+AE71+AF71</f>
        <v>847.62</v>
      </c>
      <c r="K71" s="147">
        <v>308.97000000000003</v>
      </c>
      <c r="L71" s="134">
        <f t="shared" si="3"/>
        <v>165.41</v>
      </c>
      <c r="M71" s="147">
        <v>90</v>
      </c>
      <c r="N71" s="148">
        <v>75.41</v>
      </c>
      <c r="O71" s="129"/>
      <c r="P71" s="129"/>
      <c r="Q71" s="129"/>
      <c r="R71" s="134">
        <f t="shared" ref="R71:R102" si="18">SUM(S71:U71)</f>
        <v>33.43</v>
      </c>
      <c r="S71" s="150">
        <v>33.43</v>
      </c>
      <c r="T71" s="129"/>
      <c r="U71" s="129"/>
      <c r="V71" s="129"/>
      <c r="W71" s="129"/>
      <c r="X71" s="148">
        <v>134.46</v>
      </c>
      <c r="Y71" s="151">
        <v>86.99</v>
      </c>
      <c r="Z71" s="129"/>
      <c r="AA71" s="129">
        <v>45.55</v>
      </c>
      <c r="AB71" s="129"/>
      <c r="AC71" s="129">
        <v>7.57</v>
      </c>
      <c r="AD71" s="148">
        <v>65.239999999999995</v>
      </c>
      <c r="AE71" s="129"/>
      <c r="AF71" s="129"/>
      <c r="AG71" s="134">
        <v>1E-4</v>
      </c>
      <c r="AH71" s="152" t="s">
        <v>188</v>
      </c>
      <c r="AI71" s="134">
        <f t="shared" ref="AI71:AI102" si="19">SUM(AJ71:AM71)</f>
        <v>129.864</v>
      </c>
      <c r="AJ71" s="140">
        <v>103.464</v>
      </c>
      <c r="AK71" s="129">
        <v>26.4</v>
      </c>
      <c r="AL71" s="129"/>
      <c r="AM71" s="129"/>
      <c r="AN71" s="134">
        <f t="shared" si="9"/>
        <v>8.5299999999999994</v>
      </c>
      <c r="AO71" s="134">
        <f t="shared" ref="AO71:AO102" si="20">AP71+AQ71</f>
        <v>0</v>
      </c>
      <c r="AP71" s="129"/>
      <c r="AQ71" s="129"/>
      <c r="AR71" s="129"/>
      <c r="AS71" s="129"/>
      <c r="AT71" s="150">
        <v>8.5299999999999994</v>
      </c>
      <c r="AU71" s="129"/>
      <c r="AV71" s="129"/>
      <c r="AW71" s="136"/>
      <c r="AX71" s="129"/>
      <c r="AY71" s="129"/>
      <c r="AZ71" s="129"/>
      <c r="BA71" s="129"/>
      <c r="BB71" s="129">
        <v>0</v>
      </c>
      <c r="BC71" s="129"/>
      <c r="BD71" s="129"/>
      <c r="BE71" s="129"/>
      <c r="BF71" s="134">
        <f t="shared" ref="BF71:BF102" si="21">I71+BB71+BD71+BC71+BE71</f>
        <v>986.01400000000001</v>
      </c>
      <c r="BG71" s="129"/>
      <c r="BH71" s="80"/>
      <c r="BI71" s="143"/>
    </row>
    <row r="72" spans="1:61" ht="14.25" customHeight="1">
      <c r="A72" s="129">
        <v>66</v>
      </c>
      <c r="B72" s="129" t="s">
        <v>123</v>
      </c>
      <c r="C72" s="144" t="s">
        <v>189</v>
      </c>
      <c r="D72" s="131">
        <v>107</v>
      </c>
      <c r="E72" s="131">
        <v>1</v>
      </c>
      <c r="F72" s="131"/>
      <c r="G72" s="131">
        <v>29</v>
      </c>
      <c r="H72" s="131">
        <f t="shared" si="16"/>
        <v>137</v>
      </c>
      <c r="I72" s="134">
        <f t="shared" si="1"/>
        <v>1101.278</v>
      </c>
      <c r="J72" s="134">
        <f t="shared" si="17"/>
        <v>952.09</v>
      </c>
      <c r="K72" s="147">
        <v>340.62</v>
      </c>
      <c r="L72" s="134">
        <f t="shared" si="3"/>
        <v>170.14</v>
      </c>
      <c r="M72" s="147">
        <v>81</v>
      </c>
      <c r="N72" s="148">
        <v>89.14</v>
      </c>
      <c r="O72" s="129"/>
      <c r="P72" s="129"/>
      <c r="Q72" s="129"/>
      <c r="R72" s="134">
        <f t="shared" si="18"/>
        <v>34.6</v>
      </c>
      <c r="S72" s="150">
        <v>34.6</v>
      </c>
      <c r="T72" s="129"/>
      <c r="U72" s="129"/>
      <c r="V72" s="129"/>
      <c r="W72" s="129"/>
      <c r="X72" s="148">
        <v>176.79</v>
      </c>
      <c r="Y72" s="151">
        <v>97.14</v>
      </c>
      <c r="Z72" s="129"/>
      <c r="AA72" s="129">
        <v>51.08</v>
      </c>
      <c r="AB72" s="129"/>
      <c r="AC72" s="129">
        <v>8.8699999999999992</v>
      </c>
      <c r="AD72" s="148">
        <v>72.849999999999994</v>
      </c>
      <c r="AE72" s="129"/>
      <c r="AF72" s="129"/>
      <c r="AG72" s="134">
        <v>1E-4</v>
      </c>
      <c r="AH72" s="152" t="s">
        <v>189</v>
      </c>
      <c r="AI72" s="134">
        <f t="shared" si="19"/>
        <v>141.40799999999999</v>
      </c>
      <c r="AJ72" s="140">
        <v>117.648</v>
      </c>
      <c r="AK72" s="129">
        <v>23.76</v>
      </c>
      <c r="AL72" s="129"/>
      <c r="AM72" s="129"/>
      <c r="AN72" s="134">
        <f t="shared" si="9"/>
        <v>7.78</v>
      </c>
      <c r="AO72" s="134">
        <f t="shared" si="20"/>
        <v>0</v>
      </c>
      <c r="AP72" s="129"/>
      <c r="AQ72" s="129"/>
      <c r="AR72" s="129"/>
      <c r="AS72" s="129"/>
      <c r="AT72" s="150">
        <v>7.78</v>
      </c>
      <c r="AU72" s="129"/>
      <c r="AV72" s="129"/>
      <c r="AW72" s="136"/>
      <c r="AX72" s="129"/>
      <c r="AY72" s="129"/>
      <c r="AZ72" s="129"/>
      <c r="BA72" s="129"/>
      <c r="BB72" s="129">
        <v>0</v>
      </c>
      <c r="BC72" s="129"/>
      <c r="BD72" s="129"/>
      <c r="BE72" s="129"/>
      <c r="BF72" s="134">
        <f t="shared" si="21"/>
        <v>1101.278</v>
      </c>
      <c r="BG72" s="129"/>
      <c r="BH72" s="80"/>
      <c r="BI72" s="143"/>
    </row>
    <row r="73" spans="1:61" ht="14.25" customHeight="1">
      <c r="A73" s="129">
        <v>67</v>
      </c>
      <c r="B73" s="129" t="s">
        <v>123</v>
      </c>
      <c r="C73" s="144" t="s">
        <v>190</v>
      </c>
      <c r="D73" s="131">
        <v>146</v>
      </c>
      <c r="E73" s="131"/>
      <c r="F73" s="131"/>
      <c r="G73" s="131">
        <v>59</v>
      </c>
      <c r="H73" s="131">
        <f t="shared" si="16"/>
        <v>205</v>
      </c>
      <c r="I73" s="134">
        <f t="shared" si="1"/>
        <v>1548.5079999999998</v>
      </c>
      <c r="J73" s="134">
        <f t="shared" si="17"/>
        <v>1311.81</v>
      </c>
      <c r="K73" s="147">
        <v>476.68</v>
      </c>
      <c r="L73" s="134">
        <f t="shared" si="3"/>
        <v>257.5</v>
      </c>
      <c r="M73" s="147">
        <v>139.5</v>
      </c>
      <c r="N73" s="148">
        <v>118</v>
      </c>
      <c r="O73" s="129"/>
      <c r="P73" s="129"/>
      <c r="Q73" s="129"/>
      <c r="R73" s="134">
        <f t="shared" si="18"/>
        <v>50.61</v>
      </c>
      <c r="S73" s="150">
        <v>50.61</v>
      </c>
      <c r="T73" s="129"/>
      <c r="U73" s="129"/>
      <c r="V73" s="129"/>
      <c r="W73" s="129"/>
      <c r="X73" s="148">
        <v>209.16</v>
      </c>
      <c r="Y73" s="151">
        <v>134.59</v>
      </c>
      <c r="Z73" s="129"/>
      <c r="AA73" s="129">
        <v>70.599999999999994</v>
      </c>
      <c r="AB73" s="129"/>
      <c r="AC73" s="129">
        <v>11.72</v>
      </c>
      <c r="AD73" s="148">
        <v>100.95</v>
      </c>
      <c r="AE73" s="129"/>
      <c r="AF73" s="129"/>
      <c r="AG73" s="134">
        <v>1E-4</v>
      </c>
      <c r="AH73" s="152" t="s">
        <v>190</v>
      </c>
      <c r="AI73" s="134">
        <f t="shared" si="19"/>
        <v>203.84800000000001</v>
      </c>
      <c r="AJ73" s="140">
        <v>161.928</v>
      </c>
      <c r="AK73" s="129">
        <v>40.92</v>
      </c>
      <c r="AL73" s="129"/>
      <c r="AM73" s="129">
        <v>1</v>
      </c>
      <c r="AN73" s="134">
        <f t="shared" si="9"/>
        <v>32.85</v>
      </c>
      <c r="AO73" s="134">
        <f t="shared" si="20"/>
        <v>0</v>
      </c>
      <c r="AP73" s="129"/>
      <c r="AQ73" s="129"/>
      <c r="AR73" s="129"/>
      <c r="AS73" s="129"/>
      <c r="AT73" s="150">
        <v>32.85</v>
      </c>
      <c r="AU73" s="129"/>
      <c r="AV73" s="129"/>
      <c r="AW73" s="136"/>
      <c r="AX73" s="129"/>
      <c r="AY73" s="129"/>
      <c r="AZ73" s="129"/>
      <c r="BA73" s="129"/>
      <c r="BB73" s="129">
        <v>0</v>
      </c>
      <c r="BC73" s="129"/>
      <c r="BD73" s="129"/>
      <c r="BE73" s="129"/>
      <c r="BF73" s="134">
        <f t="shared" si="21"/>
        <v>1548.5079999999998</v>
      </c>
      <c r="BG73" s="129"/>
      <c r="BH73" s="80"/>
      <c r="BI73" s="143"/>
    </row>
    <row r="74" spans="1:61" ht="14.25" customHeight="1">
      <c r="A74" s="129">
        <v>68</v>
      </c>
      <c r="B74" s="129" t="s">
        <v>123</v>
      </c>
      <c r="C74" s="144" t="s">
        <v>191</v>
      </c>
      <c r="D74" s="131">
        <v>90</v>
      </c>
      <c r="E74" s="131"/>
      <c r="F74" s="131">
        <v>1</v>
      </c>
      <c r="G74" s="131">
        <v>10</v>
      </c>
      <c r="H74" s="131">
        <f t="shared" si="16"/>
        <v>101</v>
      </c>
      <c r="I74" s="134">
        <f t="shared" si="1"/>
        <v>918.44400000000007</v>
      </c>
      <c r="J74" s="134">
        <f t="shared" si="17"/>
        <v>790.48000000000013</v>
      </c>
      <c r="K74" s="147">
        <v>279.91000000000003</v>
      </c>
      <c r="L74" s="134">
        <f t="shared" si="3"/>
        <v>151.9</v>
      </c>
      <c r="M74" s="147">
        <v>78.75</v>
      </c>
      <c r="N74" s="148">
        <v>73.150000000000006</v>
      </c>
      <c r="O74" s="129"/>
      <c r="P74" s="129"/>
      <c r="Q74" s="129"/>
      <c r="R74" s="134">
        <f t="shared" si="18"/>
        <v>31.12</v>
      </c>
      <c r="S74" s="150">
        <v>31.12</v>
      </c>
      <c r="T74" s="129"/>
      <c r="U74" s="129"/>
      <c r="V74" s="129"/>
      <c r="W74" s="129"/>
      <c r="X74" s="148">
        <v>136.94999999999999</v>
      </c>
      <c r="Y74" s="151">
        <v>80.73</v>
      </c>
      <c r="Z74" s="129"/>
      <c r="AA74" s="129">
        <v>42.2</v>
      </c>
      <c r="AB74" s="129"/>
      <c r="AC74" s="129">
        <v>7.12</v>
      </c>
      <c r="AD74" s="148">
        <v>60.55</v>
      </c>
      <c r="AE74" s="129"/>
      <c r="AF74" s="129"/>
      <c r="AG74" s="134">
        <v>1E-4</v>
      </c>
      <c r="AH74" s="152" t="s">
        <v>191</v>
      </c>
      <c r="AI74" s="134">
        <f t="shared" si="19"/>
        <v>121.16399999999999</v>
      </c>
      <c r="AJ74" s="140">
        <v>98.063999999999993</v>
      </c>
      <c r="AK74" s="129">
        <v>23.1</v>
      </c>
      <c r="AL74" s="129"/>
      <c r="AM74" s="129"/>
      <c r="AN74" s="134">
        <f t="shared" si="9"/>
        <v>6.8</v>
      </c>
      <c r="AO74" s="134">
        <f t="shared" si="20"/>
        <v>0</v>
      </c>
      <c r="AP74" s="129"/>
      <c r="AQ74" s="129"/>
      <c r="AR74" s="129"/>
      <c r="AS74" s="129"/>
      <c r="AT74" s="150">
        <v>6.8</v>
      </c>
      <c r="AU74" s="129"/>
      <c r="AV74" s="129"/>
      <c r="AW74" s="136"/>
      <c r="AX74" s="129"/>
      <c r="AY74" s="129"/>
      <c r="AZ74" s="129"/>
      <c r="BA74" s="129"/>
      <c r="BB74" s="129">
        <v>0</v>
      </c>
      <c r="BC74" s="129"/>
      <c r="BD74" s="129"/>
      <c r="BE74" s="129"/>
      <c r="BF74" s="134">
        <f t="shared" si="21"/>
        <v>918.44400000000007</v>
      </c>
      <c r="BG74" s="129"/>
      <c r="BH74" s="80"/>
      <c r="BI74" s="143"/>
    </row>
    <row r="75" spans="1:61" ht="14.25" customHeight="1">
      <c r="A75" s="129">
        <v>69</v>
      </c>
      <c r="B75" s="129" t="s">
        <v>123</v>
      </c>
      <c r="C75" s="144" t="s">
        <v>192</v>
      </c>
      <c r="D75" s="131">
        <v>117</v>
      </c>
      <c r="E75" s="131"/>
      <c r="F75" s="131"/>
      <c r="G75" s="131">
        <v>48</v>
      </c>
      <c r="H75" s="131">
        <f t="shared" si="16"/>
        <v>165</v>
      </c>
      <c r="I75" s="134">
        <f t="shared" si="1"/>
        <v>1220.396</v>
      </c>
      <c r="J75" s="134">
        <f t="shared" si="17"/>
        <v>1044.1600000000001</v>
      </c>
      <c r="K75" s="148">
        <v>375.98</v>
      </c>
      <c r="L75" s="134">
        <f t="shared" si="3"/>
        <v>205.15</v>
      </c>
      <c r="M75" s="147">
        <v>110.25</v>
      </c>
      <c r="N75" s="148">
        <v>94.9</v>
      </c>
      <c r="O75" s="129"/>
      <c r="P75" s="129"/>
      <c r="Q75" s="129"/>
      <c r="R75" s="134">
        <f t="shared" si="18"/>
        <v>41.2</v>
      </c>
      <c r="S75" s="150">
        <v>41.2</v>
      </c>
      <c r="T75" s="129"/>
      <c r="U75" s="129"/>
      <c r="V75" s="129"/>
      <c r="W75" s="129"/>
      <c r="X75" s="148">
        <v>169.32</v>
      </c>
      <c r="Y75" s="151">
        <v>106.93</v>
      </c>
      <c r="Z75" s="129"/>
      <c r="AA75" s="129">
        <v>56.08</v>
      </c>
      <c r="AB75" s="129"/>
      <c r="AC75" s="129">
        <v>9.3000000000000007</v>
      </c>
      <c r="AD75" s="148">
        <v>80.2</v>
      </c>
      <c r="AE75" s="129"/>
      <c r="AF75" s="129"/>
      <c r="AG75" s="134">
        <v>1E-4</v>
      </c>
      <c r="AH75" s="152" t="s">
        <v>192</v>
      </c>
      <c r="AI75" s="134">
        <f t="shared" si="19"/>
        <v>162.15600000000001</v>
      </c>
      <c r="AJ75" s="140">
        <v>129.816</v>
      </c>
      <c r="AK75" s="129">
        <v>32.340000000000003</v>
      </c>
      <c r="AL75" s="129"/>
      <c r="AM75" s="129"/>
      <c r="AN75" s="134">
        <f t="shared" si="9"/>
        <v>14.08</v>
      </c>
      <c r="AO75" s="134">
        <f t="shared" si="20"/>
        <v>0</v>
      </c>
      <c r="AP75" s="129"/>
      <c r="AQ75" s="129"/>
      <c r="AR75" s="129"/>
      <c r="AS75" s="129"/>
      <c r="AT75" s="150">
        <v>14.08</v>
      </c>
      <c r="AU75" s="129"/>
      <c r="AV75" s="129"/>
      <c r="AW75" s="136"/>
      <c r="AX75" s="129"/>
      <c r="AY75" s="129"/>
      <c r="AZ75" s="129"/>
      <c r="BA75" s="129"/>
      <c r="BB75" s="129">
        <v>0</v>
      </c>
      <c r="BC75" s="129"/>
      <c r="BD75" s="129"/>
      <c r="BE75" s="129"/>
      <c r="BF75" s="134">
        <f t="shared" si="21"/>
        <v>1220.396</v>
      </c>
      <c r="BG75" s="129"/>
      <c r="BH75" s="80"/>
      <c r="BI75" s="143"/>
    </row>
    <row r="76" spans="1:61" ht="14.25" customHeight="1">
      <c r="A76" s="129">
        <v>70</v>
      </c>
      <c r="B76" s="129" t="s">
        <v>123</v>
      </c>
      <c r="C76" s="144" t="s">
        <v>193</v>
      </c>
      <c r="D76" s="131">
        <v>73</v>
      </c>
      <c r="E76" s="131"/>
      <c r="F76" s="131"/>
      <c r="G76" s="131">
        <v>12</v>
      </c>
      <c r="H76" s="131">
        <f t="shared" si="16"/>
        <v>85</v>
      </c>
      <c r="I76" s="134">
        <f t="shared" si="1"/>
        <v>738.32399999999996</v>
      </c>
      <c r="J76" s="134">
        <f t="shared" si="17"/>
        <v>639.14</v>
      </c>
      <c r="K76" s="148">
        <v>229.38</v>
      </c>
      <c r="L76" s="134">
        <f t="shared" si="3"/>
        <v>115.75999999999999</v>
      </c>
      <c r="M76" s="147">
        <v>60.75</v>
      </c>
      <c r="N76" s="148">
        <v>55.01</v>
      </c>
      <c r="O76" s="129"/>
      <c r="P76" s="129"/>
      <c r="Q76" s="129"/>
      <c r="R76" s="134">
        <f t="shared" si="18"/>
        <v>23.84</v>
      </c>
      <c r="S76" s="150">
        <v>23.84</v>
      </c>
      <c r="T76" s="129"/>
      <c r="U76" s="129"/>
      <c r="V76" s="129"/>
      <c r="W76" s="129"/>
      <c r="X76" s="148">
        <v>114.54</v>
      </c>
      <c r="Y76" s="151">
        <v>65.87</v>
      </c>
      <c r="Z76" s="129"/>
      <c r="AA76" s="129">
        <v>34.479999999999997</v>
      </c>
      <c r="AB76" s="129"/>
      <c r="AC76" s="129">
        <v>5.87</v>
      </c>
      <c r="AD76" s="148">
        <v>49.4</v>
      </c>
      <c r="AE76" s="129"/>
      <c r="AF76" s="129"/>
      <c r="AG76" s="134">
        <v>1E-4</v>
      </c>
      <c r="AH76" s="152" t="s">
        <v>193</v>
      </c>
      <c r="AI76" s="134">
        <f t="shared" si="19"/>
        <v>97.524000000000001</v>
      </c>
      <c r="AJ76" s="140">
        <v>79.703999999999994</v>
      </c>
      <c r="AK76" s="129">
        <v>17.82</v>
      </c>
      <c r="AL76" s="129"/>
      <c r="AM76" s="129"/>
      <c r="AN76" s="134">
        <f t="shared" si="9"/>
        <v>1.66</v>
      </c>
      <c r="AO76" s="134">
        <f t="shared" si="20"/>
        <v>0</v>
      </c>
      <c r="AP76" s="129"/>
      <c r="AQ76" s="129"/>
      <c r="AR76" s="129"/>
      <c r="AS76" s="129"/>
      <c r="AT76" s="150">
        <v>1.66</v>
      </c>
      <c r="AU76" s="129"/>
      <c r="AV76" s="129"/>
      <c r="AW76" s="136"/>
      <c r="AX76" s="129"/>
      <c r="AY76" s="129"/>
      <c r="AZ76" s="129"/>
      <c r="BA76" s="129"/>
      <c r="BB76" s="129">
        <v>0</v>
      </c>
      <c r="BC76" s="129"/>
      <c r="BD76" s="129"/>
      <c r="BE76" s="129"/>
      <c r="BF76" s="134">
        <f t="shared" si="21"/>
        <v>738.32399999999996</v>
      </c>
      <c r="BG76" s="129"/>
      <c r="BH76" s="80"/>
      <c r="BI76" s="143"/>
    </row>
    <row r="77" spans="1:61" ht="14.25" customHeight="1">
      <c r="A77" s="129">
        <v>71</v>
      </c>
      <c r="B77" s="129" t="s">
        <v>123</v>
      </c>
      <c r="C77" s="144" t="s">
        <v>194</v>
      </c>
      <c r="D77" s="131">
        <v>101</v>
      </c>
      <c r="E77" s="131">
        <v>1</v>
      </c>
      <c r="F77" s="131"/>
      <c r="G77" s="131">
        <v>28</v>
      </c>
      <c r="H77" s="131">
        <f t="shared" si="16"/>
        <v>130</v>
      </c>
      <c r="I77" s="134">
        <f t="shared" si="1"/>
        <v>1040.9759999999999</v>
      </c>
      <c r="J77" s="134">
        <f t="shared" si="17"/>
        <v>894.25999999999988</v>
      </c>
      <c r="K77" s="148">
        <v>324.08999999999997</v>
      </c>
      <c r="L77" s="134">
        <f t="shared" si="3"/>
        <v>173.43</v>
      </c>
      <c r="M77" s="147">
        <v>96.75</v>
      </c>
      <c r="N77" s="148">
        <v>76.680000000000007</v>
      </c>
      <c r="O77" s="129"/>
      <c r="P77" s="129"/>
      <c r="Q77" s="129"/>
      <c r="R77" s="134">
        <f t="shared" si="18"/>
        <v>34.74</v>
      </c>
      <c r="S77" s="150">
        <v>34.74</v>
      </c>
      <c r="T77" s="129"/>
      <c r="U77" s="129"/>
      <c r="V77" s="129"/>
      <c r="W77" s="129"/>
      <c r="X77" s="148">
        <v>144.41999999999999</v>
      </c>
      <c r="Y77" s="151">
        <v>92.17</v>
      </c>
      <c r="Z77" s="129"/>
      <c r="AA77" s="129">
        <v>48.26</v>
      </c>
      <c r="AB77" s="129"/>
      <c r="AC77" s="129">
        <v>8.02</v>
      </c>
      <c r="AD77" s="148">
        <v>69.13</v>
      </c>
      <c r="AE77" s="129"/>
      <c r="AF77" s="129"/>
      <c r="AG77" s="134">
        <v>1E-4</v>
      </c>
      <c r="AH77" s="152" t="s">
        <v>194</v>
      </c>
      <c r="AI77" s="134">
        <f t="shared" si="19"/>
        <v>139.476</v>
      </c>
      <c r="AJ77" s="140">
        <v>111.096</v>
      </c>
      <c r="AK77" s="129">
        <v>28.38</v>
      </c>
      <c r="AL77" s="129"/>
      <c r="AM77" s="129"/>
      <c r="AN77" s="134">
        <f t="shared" si="9"/>
        <v>7.24</v>
      </c>
      <c r="AO77" s="134">
        <f t="shared" si="20"/>
        <v>0</v>
      </c>
      <c r="AP77" s="129"/>
      <c r="AQ77" s="129"/>
      <c r="AR77" s="129"/>
      <c r="AS77" s="129"/>
      <c r="AT77" s="150">
        <v>7.24</v>
      </c>
      <c r="AU77" s="129"/>
      <c r="AV77" s="129"/>
      <c r="AW77" s="136"/>
      <c r="AX77" s="129"/>
      <c r="AY77" s="129"/>
      <c r="AZ77" s="129"/>
      <c r="BA77" s="129"/>
      <c r="BB77" s="129">
        <v>0</v>
      </c>
      <c r="BC77" s="129"/>
      <c r="BD77" s="129"/>
      <c r="BE77" s="129"/>
      <c r="BF77" s="134">
        <f t="shared" si="21"/>
        <v>1040.9759999999999</v>
      </c>
      <c r="BG77" s="129"/>
      <c r="BH77" s="80"/>
      <c r="BI77" s="143"/>
    </row>
    <row r="78" spans="1:61" ht="14.25" customHeight="1">
      <c r="A78" s="129">
        <v>72</v>
      </c>
      <c r="B78" s="129" t="s">
        <v>123</v>
      </c>
      <c r="C78" s="144" t="s">
        <v>195</v>
      </c>
      <c r="D78" s="131">
        <v>103</v>
      </c>
      <c r="E78" s="131"/>
      <c r="F78" s="131">
        <v>1</v>
      </c>
      <c r="G78" s="131">
        <v>26</v>
      </c>
      <c r="H78" s="131">
        <f t="shared" si="16"/>
        <v>130</v>
      </c>
      <c r="I78" s="134">
        <f t="shared" si="1"/>
        <v>1112.9959999999999</v>
      </c>
      <c r="J78" s="134">
        <f t="shared" si="17"/>
        <v>961.68999999999994</v>
      </c>
      <c r="K78" s="148">
        <v>360.74</v>
      </c>
      <c r="L78" s="134">
        <f t="shared" si="3"/>
        <v>178.45</v>
      </c>
      <c r="M78" s="147">
        <v>94.5</v>
      </c>
      <c r="N78" s="148">
        <v>83.95</v>
      </c>
      <c r="O78" s="129"/>
      <c r="P78" s="129"/>
      <c r="Q78" s="129"/>
      <c r="R78" s="134">
        <f t="shared" si="18"/>
        <v>36.799999999999997</v>
      </c>
      <c r="S78" s="150">
        <v>36.799999999999997</v>
      </c>
      <c r="T78" s="129"/>
      <c r="U78" s="129"/>
      <c r="V78" s="129"/>
      <c r="W78" s="129"/>
      <c r="X78" s="148">
        <v>151.88999999999999</v>
      </c>
      <c r="Y78" s="151">
        <v>99.05</v>
      </c>
      <c r="Z78" s="129"/>
      <c r="AA78" s="129">
        <v>51.81</v>
      </c>
      <c r="AB78" s="129"/>
      <c r="AC78" s="129">
        <v>8.66</v>
      </c>
      <c r="AD78" s="148">
        <v>74.290000000000006</v>
      </c>
      <c r="AE78" s="129"/>
      <c r="AF78" s="129"/>
      <c r="AG78" s="134">
        <v>1E-4</v>
      </c>
      <c r="AH78" s="152" t="s">
        <v>195</v>
      </c>
      <c r="AI78" s="134">
        <f t="shared" si="19"/>
        <v>140.976</v>
      </c>
      <c r="AJ78" s="140">
        <v>113.256</v>
      </c>
      <c r="AK78" s="129">
        <v>27.72</v>
      </c>
      <c r="AL78" s="129"/>
      <c r="AM78" s="129"/>
      <c r="AN78" s="134">
        <f t="shared" si="9"/>
        <v>10.33</v>
      </c>
      <c r="AO78" s="134">
        <f t="shared" si="20"/>
        <v>0</v>
      </c>
      <c r="AP78" s="129"/>
      <c r="AQ78" s="129"/>
      <c r="AR78" s="129"/>
      <c r="AS78" s="129"/>
      <c r="AT78" s="150">
        <v>10.33</v>
      </c>
      <c r="AU78" s="129"/>
      <c r="AV78" s="129"/>
      <c r="AW78" s="136"/>
      <c r="AX78" s="129"/>
      <c r="AY78" s="129"/>
      <c r="AZ78" s="129"/>
      <c r="BA78" s="129"/>
      <c r="BB78" s="129">
        <v>0</v>
      </c>
      <c r="BC78" s="129"/>
      <c r="BD78" s="129"/>
      <c r="BE78" s="129"/>
      <c r="BF78" s="134">
        <f t="shared" si="21"/>
        <v>1112.9959999999999</v>
      </c>
      <c r="BG78" s="129"/>
      <c r="BH78" s="80"/>
      <c r="BI78" s="143"/>
    </row>
    <row r="79" spans="1:61" ht="14.25" customHeight="1">
      <c r="A79" s="129">
        <v>73</v>
      </c>
      <c r="B79" s="129" t="s">
        <v>123</v>
      </c>
      <c r="C79" s="144" t="s">
        <v>196</v>
      </c>
      <c r="D79" s="131">
        <v>116</v>
      </c>
      <c r="E79" s="131"/>
      <c r="F79" s="131"/>
      <c r="G79" s="131">
        <v>36</v>
      </c>
      <c r="H79" s="131">
        <f t="shared" si="16"/>
        <v>152</v>
      </c>
      <c r="I79" s="134">
        <f t="shared" si="1"/>
        <v>1209.8519999999999</v>
      </c>
      <c r="J79" s="134">
        <f t="shared" si="17"/>
        <v>1045.0899999999999</v>
      </c>
      <c r="K79" s="148">
        <v>380.92</v>
      </c>
      <c r="L79" s="134">
        <f t="shared" si="3"/>
        <v>189.85</v>
      </c>
      <c r="M79" s="147">
        <v>96.75</v>
      </c>
      <c r="N79" s="148">
        <v>93.1</v>
      </c>
      <c r="O79" s="129"/>
      <c r="P79" s="129"/>
      <c r="Q79" s="129"/>
      <c r="R79" s="134">
        <f t="shared" si="18"/>
        <v>38.869999999999997</v>
      </c>
      <c r="S79" s="150">
        <v>38.869999999999997</v>
      </c>
      <c r="T79" s="129"/>
      <c r="U79" s="129"/>
      <c r="V79" s="129"/>
      <c r="W79" s="129"/>
      <c r="X79" s="148">
        <v>181.77</v>
      </c>
      <c r="Y79" s="151">
        <v>107.3</v>
      </c>
      <c r="Z79" s="129"/>
      <c r="AA79" s="129">
        <v>56.32</v>
      </c>
      <c r="AB79" s="129"/>
      <c r="AC79" s="129">
        <v>9.59</v>
      </c>
      <c r="AD79" s="148">
        <v>80.47</v>
      </c>
      <c r="AE79" s="129"/>
      <c r="AF79" s="129"/>
      <c r="AG79" s="134">
        <v>1E-4</v>
      </c>
      <c r="AH79" s="152" t="s">
        <v>196</v>
      </c>
      <c r="AI79" s="134">
        <f t="shared" si="19"/>
        <v>156.25200000000001</v>
      </c>
      <c r="AJ79" s="140">
        <v>123.072</v>
      </c>
      <c r="AK79" s="129">
        <v>28.38</v>
      </c>
      <c r="AL79" s="129"/>
      <c r="AM79" s="129">
        <v>4.8</v>
      </c>
      <c r="AN79" s="134">
        <f t="shared" si="9"/>
        <v>8.51</v>
      </c>
      <c r="AO79" s="134">
        <f t="shared" si="20"/>
        <v>0</v>
      </c>
      <c r="AP79" s="129"/>
      <c r="AQ79" s="129"/>
      <c r="AR79" s="129"/>
      <c r="AS79" s="129"/>
      <c r="AT79" s="150">
        <v>8.51</v>
      </c>
      <c r="AU79" s="129"/>
      <c r="AV79" s="129"/>
      <c r="AW79" s="136"/>
      <c r="AX79" s="129"/>
      <c r="AY79" s="129"/>
      <c r="AZ79" s="129"/>
      <c r="BA79" s="129"/>
      <c r="BB79" s="129">
        <v>0</v>
      </c>
      <c r="BC79" s="129"/>
      <c r="BD79" s="129"/>
      <c r="BE79" s="129"/>
      <c r="BF79" s="134">
        <f t="shared" si="21"/>
        <v>1209.8519999999999</v>
      </c>
      <c r="BG79" s="129"/>
      <c r="BH79" s="80"/>
      <c r="BI79" s="143"/>
    </row>
    <row r="80" spans="1:61" ht="14.25" customHeight="1">
      <c r="A80" s="129">
        <v>74</v>
      </c>
      <c r="B80" s="129" t="s">
        <v>123</v>
      </c>
      <c r="C80" s="130" t="s">
        <v>197</v>
      </c>
      <c r="D80" s="131">
        <v>43</v>
      </c>
      <c r="E80" s="131"/>
      <c r="F80" s="131"/>
      <c r="G80" s="131">
        <v>27</v>
      </c>
      <c r="H80" s="131">
        <f t="shared" si="16"/>
        <v>70</v>
      </c>
      <c r="I80" s="134">
        <f t="shared" si="1"/>
        <v>1091.7740000000001</v>
      </c>
      <c r="J80" s="134">
        <f t="shared" si="17"/>
        <v>391.46999999999997</v>
      </c>
      <c r="K80" s="148">
        <v>174.11</v>
      </c>
      <c r="L80" s="134">
        <f t="shared" si="3"/>
        <v>67.5</v>
      </c>
      <c r="M80" s="148">
        <v>67.5</v>
      </c>
      <c r="N80" s="129"/>
      <c r="O80" s="129"/>
      <c r="P80" s="129"/>
      <c r="Q80" s="129"/>
      <c r="R80" s="134">
        <f t="shared" si="18"/>
        <v>10.95</v>
      </c>
      <c r="S80" s="150">
        <v>10.95</v>
      </c>
      <c r="T80" s="129"/>
      <c r="U80" s="129"/>
      <c r="V80" s="129"/>
      <c r="W80" s="129"/>
      <c r="X80" s="148">
        <v>32.369999999999997</v>
      </c>
      <c r="Y80" s="151">
        <v>45.59</v>
      </c>
      <c r="Z80" s="129"/>
      <c r="AA80" s="129">
        <v>23.49</v>
      </c>
      <c r="AB80" s="129"/>
      <c r="AC80" s="129">
        <v>3.27</v>
      </c>
      <c r="AD80" s="148">
        <v>34.19</v>
      </c>
      <c r="AE80" s="129"/>
      <c r="AF80" s="129"/>
      <c r="AG80" s="134">
        <v>1E-4</v>
      </c>
      <c r="AH80" s="139" t="s">
        <v>197</v>
      </c>
      <c r="AI80" s="134">
        <f t="shared" si="19"/>
        <v>491.154</v>
      </c>
      <c r="AJ80" s="140">
        <v>39.353999999999999</v>
      </c>
      <c r="AK80" s="129">
        <v>19.8</v>
      </c>
      <c r="AL80" s="129">
        <v>412</v>
      </c>
      <c r="AM80" s="129">
        <v>20</v>
      </c>
      <c r="AN80" s="134">
        <f t="shared" si="9"/>
        <v>209.15</v>
      </c>
      <c r="AO80" s="134">
        <f t="shared" si="20"/>
        <v>0</v>
      </c>
      <c r="AP80" s="129"/>
      <c r="AQ80" s="129"/>
      <c r="AR80" s="129"/>
      <c r="AS80" s="129"/>
      <c r="AT80" s="150">
        <v>3.31</v>
      </c>
      <c r="AU80" s="129"/>
      <c r="AV80" s="129"/>
      <c r="AW80" s="136"/>
      <c r="AX80" s="129"/>
      <c r="AY80" s="129"/>
      <c r="AZ80" s="129"/>
      <c r="BA80" s="150">
        <v>205.84</v>
      </c>
      <c r="BB80" s="129">
        <v>213</v>
      </c>
      <c r="BC80" s="129"/>
      <c r="BD80" s="129"/>
      <c r="BE80" s="129"/>
      <c r="BF80" s="134">
        <f t="shared" si="21"/>
        <v>1304.7740000000001</v>
      </c>
      <c r="BG80" s="129"/>
      <c r="BH80" s="80"/>
      <c r="BI80" s="143"/>
    </row>
    <row r="81" spans="1:61" ht="14.25" customHeight="1">
      <c r="A81" s="129">
        <v>75</v>
      </c>
      <c r="B81" s="129" t="s">
        <v>123</v>
      </c>
      <c r="C81" s="130" t="s">
        <v>198</v>
      </c>
      <c r="D81" s="131">
        <v>10</v>
      </c>
      <c r="E81" s="131"/>
      <c r="F81" s="131"/>
      <c r="G81" s="131">
        <v>1</v>
      </c>
      <c r="H81" s="131">
        <f t="shared" si="16"/>
        <v>11</v>
      </c>
      <c r="I81" s="134">
        <f t="shared" si="1"/>
        <v>208.53</v>
      </c>
      <c r="J81" s="134">
        <f t="shared" si="17"/>
        <v>80.16</v>
      </c>
      <c r="K81" s="148">
        <v>33.21</v>
      </c>
      <c r="L81" s="134">
        <f t="shared" si="3"/>
        <v>22.5</v>
      </c>
      <c r="M81" s="148">
        <v>22.5</v>
      </c>
      <c r="N81" s="129"/>
      <c r="O81" s="129"/>
      <c r="P81" s="129"/>
      <c r="Q81" s="129"/>
      <c r="R81" s="134">
        <f t="shared" si="18"/>
        <v>2.77</v>
      </c>
      <c r="S81" s="150">
        <v>2.77</v>
      </c>
      <c r="T81" s="129"/>
      <c r="U81" s="129"/>
      <c r="V81" s="129"/>
      <c r="W81" s="129"/>
      <c r="X81" s="129"/>
      <c r="Y81" s="151">
        <v>9.36</v>
      </c>
      <c r="Z81" s="129"/>
      <c r="AA81" s="129">
        <v>4.74</v>
      </c>
      <c r="AB81" s="129"/>
      <c r="AC81" s="129">
        <v>0.56000000000000005</v>
      </c>
      <c r="AD81" s="148">
        <v>7.02</v>
      </c>
      <c r="AE81" s="129"/>
      <c r="AF81" s="129"/>
      <c r="AG81" s="134">
        <v>1E-4</v>
      </c>
      <c r="AH81" s="139" t="s">
        <v>198</v>
      </c>
      <c r="AI81" s="134">
        <f t="shared" si="19"/>
        <v>128.37</v>
      </c>
      <c r="AJ81" s="140">
        <v>8.7700000000000102</v>
      </c>
      <c r="AK81" s="129">
        <v>6.6</v>
      </c>
      <c r="AL81" s="129">
        <v>113</v>
      </c>
      <c r="AM81" s="129"/>
      <c r="AN81" s="134">
        <f t="shared" si="9"/>
        <v>0</v>
      </c>
      <c r="AO81" s="134">
        <f t="shared" si="20"/>
        <v>0</v>
      </c>
      <c r="AP81" s="129"/>
      <c r="AQ81" s="129"/>
      <c r="AR81" s="129"/>
      <c r="AS81" s="129"/>
      <c r="AT81" s="129"/>
      <c r="AU81" s="129"/>
      <c r="AV81" s="129"/>
      <c r="AW81" s="136"/>
      <c r="AX81" s="129"/>
      <c r="AY81" s="129"/>
      <c r="AZ81" s="129"/>
      <c r="BA81" s="129"/>
      <c r="BB81" s="129">
        <v>0</v>
      </c>
      <c r="BC81" s="129"/>
      <c r="BD81" s="129"/>
      <c r="BE81" s="129"/>
      <c r="BF81" s="134">
        <f t="shared" si="21"/>
        <v>208.53</v>
      </c>
      <c r="BG81" s="129"/>
      <c r="BH81" s="80"/>
      <c r="BI81" s="143"/>
    </row>
    <row r="82" spans="1:61" ht="14.25" customHeight="1">
      <c r="A82" s="129">
        <v>76</v>
      </c>
      <c r="B82" s="129" t="s">
        <v>123</v>
      </c>
      <c r="C82" s="130" t="s">
        <v>199</v>
      </c>
      <c r="D82" s="131">
        <v>18</v>
      </c>
      <c r="E82" s="131"/>
      <c r="F82" s="131"/>
      <c r="G82" s="131">
        <v>5</v>
      </c>
      <c r="H82" s="131">
        <f t="shared" si="16"/>
        <v>23</v>
      </c>
      <c r="I82" s="134">
        <f t="shared" si="1"/>
        <v>343.84000000000003</v>
      </c>
      <c r="J82" s="134">
        <f t="shared" si="17"/>
        <v>143.44</v>
      </c>
      <c r="K82" s="148">
        <v>58.85</v>
      </c>
      <c r="L82" s="134">
        <f t="shared" si="3"/>
        <v>9</v>
      </c>
      <c r="M82" s="148">
        <v>9</v>
      </c>
      <c r="N82" s="129"/>
      <c r="O82" s="129"/>
      <c r="P82" s="129"/>
      <c r="Q82" s="129"/>
      <c r="R82" s="134">
        <f t="shared" si="18"/>
        <v>1.27</v>
      </c>
      <c r="S82" s="150">
        <v>1.27</v>
      </c>
      <c r="T82" s="129"/>
      <c r="U82" s="129"/>
      <c r="V82" s="129"/>
      <c r="W82" s="129"/>
      <c r="X82" s="148">
        <v>34.86</v>
      </c>
      <c r="Y82" s="151">
        <v>16.64</v>
      </c>
      <c r="Z82" s="129"/>
      <c r="AA82" s="129">
        <v>8.76</v>
      </c>
      <c r="AB82" s="129"/>
      <c r="AC82" s="129">
        <v>1.58</v>
      </c>
      <c r="AD82" s="148">
        <v>12.48</v>
      </c>
      <c r="AE82" s="129"/>
      <c r="AF82" s="129"/>
      <c r="AG82" s="134">
        <v>1E-4</v>
      </c>
      <c r="AH82" s="139" t="s">
        <v>199</v>
      </c>
      <c r="AI82" s="134">
        <f t="shared" si="19"/>
        <v>173.4</v>
      </c>
      <c r="AJ82" s="140">
        <v>14.76</v>
      </c>
      <c r="AK82" s="129">
        <v>2.64</v>
      </c>
      <c r="AL82" s="129">
        <v>156</v>
      </c>
      <c r="AM82" s="129"/>
      <c r="AN82" s="134">
        <f t="shared" si="9"/>
        <v>27</v>
      </c>
      <c r="AO82" s="134">
        <f t="shared" si="20"/>
        <v>0</v>
      </c>
      <c r="AP82" s="129"/>
      <c r="AQ82" s="129"/>
      <c r="AR82" s="129"/>
      <c r="AS82" s="129"/>
      <c r="AT82" s="129"/>
      <c r="AU82" s="129"/>
      <c r="AV82" s="129"/>
      <c r="AW82" s="136"/>
      <c r="AX82" s="129"/>
      <c r="AY82" s="129"/>
      <c r="AZ82" s="129"/>
      <c r="BA82" s="129">
        <v>27</v>
      </c>
      <c r="BB82" s="129">
        <v>0</v>
      </c>
      <c r="BC82" s="129"/>
      <c r="BD82" s="129"/>
      <c r="BE82" s="129"/>
      <c r="BF82" s="134">
        <f t="shared" si="21"/>
        <v>343.84000000000003</v>
      </c>
      <c r="BG82" s="129"/>
      <c r="BH82" s="80"/>
      <c r="BI82" s="143"/>
    </row>
    <row r="83" spans="1:61" ht="14.25" customHeight="1">
      <c r="A83" s="129">
        <v>77</v>
      </c>
      <c r="B83" s="129" t="s">
        <v>123</v>
      </c>
      <c r="C83" s="130" t="s">
        <v>200</v>
      </c>
      <c r="D83" s="131">
        <v>45</v>
      </c>
      <c r="E83" s="131"/>
      <c r="F83" s="131"/>
      <c r="G83" s="131">
        <v>21</v>
      </c>
      <c r="H83" s="131">
        <f t="shared" si="16"/>
        <v>66</v>
      </c>
      <c r="I83" s="134">
        <f t="shared" si="1"/>
        <v>800.7</v>
      </c>
      <c r="J83" s="134">
        <f t="shared" si="17"/>
        <v>358.30000000000007</v>
      </c>
      <c r="K83" s="148">
        <v>147.49</v>
      </c>
      <c r="L83" s="134">
        <f t="shared" si="3"/>
        <v>76.5</v>
      </c>
      <c r="M83" s="148">
        <v>76.5</v>
      </c>
      <c r="N83" s="129"/>
      <c r="O83" s="129"/>
      <c r="P83" s="129"/>
      <c r="Q83" s="129"/>
      <c r="R83" s="134">
        <f t="shared" si="18"/>
        <v>9.42</v>
      </c>
      <c r="S83" s="150">
        <v>9.42</v>
      </c>
      <c r="T83" s="129"/>
      <c r="U83" s="129"/>
      <c r="V83" s="129"/>
      <c r="W83" s="129"/>
      <c r="X83" s="148">
        <v>27.39</v>
      </c>
      <c r="Y83" s="151">
        <v>41.73</v>
      </c>
      <c r="Z83" s="129"/>
      <c r="AA83" s="129">
        <v>21.53</v>
      </c>
      <c r="AB83" s="129"/>
      <c r="AC83" s="129">
        <v>2.94</v>
      </c>
      <c r="AD83" s="148">
        <v>31.3</v>
      </c>
      <c r="AE83" s="129"/>
      <c r="AF83" s="129"/>
      <c r="AG83" s="134">
        <v>1E-4</v>
      </c>
      <c r="AH83" s="139" t="s">
        <v>200</v>
      </c>
      <c r="AI83" s="134">
        <f t="shared" si="19"/>
        <v>367.952</v>
      </c>
      <c r="AJ83" s="140">
        <v>37.512</v>
      </c>
      <c r="AK83" s="129">
        <v>22.44</v>
      </c>
      <c r="AL83" s="129">
        <v>308</v>
      </c>
      <c r="AM83" s="129"/>
      <c r="AN83" s="134">
        <f t="shared" si="9"/>
        <v>74.447999999999993</v>
      </c>
      <c r="AO83" s="134">
        <f t="shared" si="20"/>
        <v>0</v>
      </c>
      <c r="AP83" s="129"/>
      <c r="AQ83" s="129"/>
      <c r="AR83" s="129"/>
      <c r="AS83" s="129"/>
      <c r="AT83" s="129"/>
      <c r="AU83" s="129"/>
      <c r="AV83" s="129"/>
      <c r="AW83" s="136"/>
      <c r="AX83" s="129"/>
      <c r="AY83" s="129"/>
      <c r="AZ83" s="129"/>
      <c r="BA83" s="129">
        <v>74.447999999999993</v>
      </c>
      <c r="BB83" s="129">
        <v>0</v>
      </c>
      <c r="BC83" s="129"/>
      <c r="BD83" s="129"/>
      <c r="BE83" s="129"/>
      <c r="BF83" s="134">
        <f t="shared" si="21"/>
        <v>800.7</v>
      </c>
      <c r="BG83" s="129"/>
      <c r="BH83" s="80"/>
      <c r="BI83" s="143"/>
    </row>
    <row r="84" spans="1:61" ht="14.25" customHeight="1">
      <c r="A84" s="129">
        <v>78</v>
      </c>
      <c r="B84" s="129" t="s">
        <v>123</v>
      </c>
      <c r="C84" s="130" t="s">
        <v>201</v>
      </c>
      <c r="D84" s="131">
        <v>16</v>
      </c>
      <c r="E84" s="131"/>
      <c r="F84" s="131"/>
      <c r="G84" s="131">
        <v>3</v>
      </c>
      <c r="H84" s="131">
        <f t="shared" si="16"/>
        <v>19</v>
      </c>
      <c r="I84" s="134">
        <f t="shared" si="1"/>
        <v>280.53999999999996</v>
      </c>
      <c r="J84" s="134">
        <f t="shared" si="17"/>
        <v>135.52000000000001</v>
      </c>
      <c r="K84" s="148">
        <v>58.14</v>
      </c>
      <c r="L84" s="134">
        <f t="shared" si="3"/>
        <v>15.75</v>
      </c>
      <c r="M84" s="148">
        <v>15.75</v>
      </c>
      <c r="N84" s="129"/>
      <c r="O84" s="129"/>
      <c r="P84" s="129"/>
      <c r="Q84" s="129"/>
      <c r="R84" s="134">
        <f t="shared" si="18"/>
        <v>2.11</v>
      </c>
      <c r="S84" s="150">
        <v>2.11</v>
      </c>
      <c r="T84" s="129"/>
      <c r="U84" s="129"/>
      <c r="V84" s="129"/>
      <c r="W84" s="129"/>
      <c r="X84" s="148">
        <v>22.41</v>
      </c>
      <c r="Y84" s="151">
        <v>15.75</v>
      </c>
      <c r="Z84" s="129"/>
      <c r="AA84" s="129">
        <v>8.2100000000000009</v>
      </c>
      <c r="AB84" s="129"/>
      <c r="AC84" s="129">
        <v>1.34</v>
      </c>
      <c r="AD84" s="148">
        <v>11.81</v>
      </c>
      <c r="AE84" s="129"/>
      <c r="AF84" s="129"/>
      <c r="AG84" s="134">
        <v>1E-4</v>
      </c>
      <c r="AH84" s="139" t="s">
        <v>201</v>
      </c>
      <c r="AI84" s="134">
        <f t="shared" si="19"/>
        <v>145.01999999999998</v>
      </c>
      <c r="AJ84" s="140">
        <v>13.016</v>
      </c>
      <c r="AK84" s="129">
        <v>4.62</v>
      </c>
      <c r="AL84" s="129">
        <v>127</v>
      </c>
      <c r="AM84" s="129">
        <v>0.38400000000000001</v>
      </c>
      <c r="AN84" s="134">
        <f t="shared" si="9"/>
        <v>0</v>
      </c>
      <c r="AO84" s="134">
        <f t="shared" si="20"/>
        <v>0</v>
      </c>
      <c r="AP84" s="129"/>
      <c r="AQ84" s="129"/>
      <c r="AR84" s="129"/>
      <c r="AS84" s="129"/>
      <c r="AT84" s="129"/>
      <c r="AU84" s="129"/>
      <c r="AV84" s="129"/>
      <c r="AW84" s="136"/>
      <c r="AX84" s="129"/>
      <c r="AY84" s="129"/>
      <c r="AZ84" s="129"/>
      <c r="BA84" s="129"/>
      <c r="BB84" s="129">
        <v>0</v>
      </c>
      <c r="BC84" s="129"/>
      <c r="BD84" s="129"/>
      <c r="BE84" s="129"/>
      <c r="BF84" s="134">
        <f t="shared" si="21"/>
        <v>280.53999999999996</v>
      </c>
      <c r="BG84" s="129"/>
      <c r="BH84" s="80"/>
      <c r="BI84" s="143"/>
    </row>
    <row r="85" spans="1:61" ht="14.25" customHeight="1">
      <c r="A85" s="129">
        <v>79</v>
      </c>
      <c r="B85" s="129" t="s">
        <v>123</v>
      </c>
      <c r="C85" s="130" t="s">
        <v>202</v>
      </c>
      <c r="D85" s="131">
        <v>0</v>
      </c>
      <c r="E85" s="131"/>
      <c r="F85" s="131"/>
      <c r="G85" s="131"/>
      <c r="H85" s="131">
        <f t="shared" si="16"/>
        <v>0</v>
      </c>
      <c r="I85" s="134">
        <f t="shared" si="1"/>
        <v>50</v>
      </c>
      <c r="J85" s="134">
        <f t="shared" si="17"/>
        <v>0</v>
      </c>
      <c r="K85" s="129"/>
      <c r="L85" s="134">
        <f t="shared" si="3"/>
        <v>0</v>
      </c>
      <c r="M85" s="129"/>
      <c r="N85" s="129"/>
      <c r="O85" s="129"/>
      <c r="P85" s="129"/>
      <c r="Q85" s="129"/>
      <c r="R85" s="134">
        <f t="shared" si="18"/>
        <v>0</v>
      </c>
      <c r="S85" s="129"/>
      <c r="T85" s="129"/>
      <c r="U85" s="129"/>
      <c r="V85" s="129"/>
      <c r="W85" s="129"/>
      <c r="X85" s="129"/>
      <c r="Y85" s="136"/>
      <c r="Z85" s="129"/>
      <c r="AA85" s="129"/>
      <c r="AB85" s="129"/>
      <c r="AC85" s="129"/>
      <c r="AD85" s="129"/>
      <c r="AE85" s="129"/>
      <c r="AF85" s="129"/>
      <c r="AG85" s="134">
        <v>1E-4</v>
      </c>
      <c r="AH85" s="139" t="s">
        <v>202</v>
      </c>
      <c r="AI85" s="134">
        <f t="shared" si="19"/>
        <v>50</v>
      </c>
      <c r="AJ85" s="140">
        <v>0</v>
      </c>
      <c r="AK85" s="129">
        <v>0</v>
      </c>
      <c r="AL85" s="129">
        <v>50</v>
      </c>
      <c r="AM85" s="129"/>
      <c r="AN85" s="134">
        <f t="shared" si="9"/>
        <v>0</v>
      </c>
      <c r="AO85" s="134">
        <f t="shared" si="20"/>
        <v>0</v>
      </c>
      <c r="AP85" s="129"/>
      <c r="AQ85" s="129"/>
      <c r="AR85" s="129"/>
      <c r="AS85" s="129"/>
      <c r="AT85" s="129"/>
      <c r="AU85" s="129"/>
      <c r="AV85" s="129"/>
      <c r="AW85" s="136"/>
      <c r="AX85" s="129"/>
      <c r="AY85" s="129"/>
      <c r="AZ85" s="129"/>
      <c r="BA85" s="129"/>
      <c r="BB85" s="129">
        <v>0</v>
      </c>
      <c r="BC85" s="129"/>
      <c r="BD85" s="129"/>
      <c r="BE85" s="129"/>
      <c r="BF85" s="134">
        <f t="shared" si="21"/>
        <v>50</v>
      </c>
      <c r="BG85" s="129"/>
      <c r="BH85" s="80"/>
      <c r="BI85" s="143"/>
    </row>
    <row r="86" spans="1:61" ht="14.25" customHeight="1">
      <c r="A86" s="129">
        <v>80</v>
      </c>
      <c r="B86" s="129" t="s">
        <v>123</v>
      </c>
      <c r="C86" s="130" t="s">
        <v>203</v>
      </c>
      <c r="D86" s="131">
        <v>56</v>
      </c>
      <c r="E86" s="131"/>
      <c r="F86" s="131"/>
      <c r="G86" s="131">
        <v>6</v>
      </c>
      <c r="H86" s="131">
        <f t="shared" si="16"/>
        <v>62</v>
      </c>
      <c r="I86" s="134">
        <f t="shared" si="1"/>
        <v>968.99199999999996</v>
      </c>
      <c r="J86" s="134">
        <f t="shared" si="17"/>
        <v>459.05999999999995</v>
      </c>
      <c r="K86" s="148">
        <v>192.27</v>
      </c>
      <c r="L86" s="134">
        <f t="shared" si="3"/>
        <v>74.25</v>
      </c>
      <c r="M86" s="148">
        <v>74.25</v>
      </c>
      <c r="N86" s="129"/>
      <c r="O86" s="129"/>
      <c r="P86" s="129"/>
      <c r="Q86" s="129"/>
      <c r="R86" s="134">
        <f t="shared" si="18"/>
        <v>10.08</v>
      </c>
      <c r="S86" s="150">
        <v>10.08</v>
      </c>
      <c r="T86" s="129"/>
      <c r="U86" s="129"/>
      <c r="V86" s="129"/>
      <c r="W86" s="129"/>
      <c r="X86" s="148">
        <v>57.27</v>
      </c>
      <c r="Y86" s="151">
        <v>53.42</v>
      </c>
      <c r="Z86" s="129"/>
      <c r="AA86" s="129">
        <v>27.57</v>
      </c>
      <c r="AB86" s="129"/>
      <c r="AC86" s="129">
        <v>4.1399999999999997</v>
      </c>
      <c r="AD86" s="148">
        <v>40.06</v>
      </c>
      <c r="AE86" s="129"/>
      <c r="AF86" s="129"/>
      <c r="AG86" s="134">
        <v>1E-4</v>
      </c>
      <c r="AH86" s="139" t="s">
        <v>203</v>
      </c>
      <c r="AI86" s="134">
        <f t="shared" si="19"/>
        <v>509.93200000000002</v>
      </c>
      <c r="AJ86" s="140">
        <v>49.152000000000001</v>
      </c>
      <c r="AK86" s="129">
        <v>21.78</v>
      </c>
      <c r="AL86" s="129">
        <v>406</v>
      </c>
      <c r="AM86" s="129">
        <v>33</v>
      </c>
      <c r="AN86" s="134">
        <f t="shared" si="9"/>
        <v>0</v>
      </c>
      <c r="AO86" s="134">
        <f t="shared" si="20"/>
        <v>0</v>
      </c>
      <c r="AP86" s="129"/>
      <c r="AQ86" s="129"/>
      <c r="AR86" s="129"/>
      <c r="AS86" s="129"/>
      <c r="AT86" s="129"/>
      <c r="AU86" s="129"/>
      <c r="AV86" s="129"/>
      <c r="AW86" s="136"/>
      <c r="AX86" s="129"/>
      <c r="AY86" s="129"/>
      <c r="AZ86" s="129"/>
      <c r="BA86" s="129"/>
      <c r="BB86" s="129">
        <v>61</v>
      </c>
      <c r="BC86" s="129"/>
      <c r="BD86" s="129"/>
      <c r="BE86" s="129"/>
      <c r="BF86" s="134">
        <f t="shared" si="21"/>
        <v>1029.992</v>
      </c>
      <c r="BG86" s="129"/>
      <c r="BH86" s="80"/>
      <c r="BI86" s="143"/>
    </row>
    <row r="87" spans="1:61" ht="14.25" customHeight="1">
      <c r="A87" s="129">
        <v>81</v>
      </c>
      <c r="B87" s="129" t="s">
        <v>123</v>
      </c>
      <c r="C87" s="130" t="s">
        <v>204</v>
      </c>
      <c r="D87" s="131">
        <v>60</v>
      </c>
      <c r="E87" s="131"/>
      <c r="F87" s="131"/>
      <c r="G87" s="131">
        <v>41</v>
      </c>
      <c r="H87" s="131">
        <f t="shared" si="16"/>
        <v>101</v>
      </c>
      <c r="I87" s="134">
        <f t="shared" si="1"/>
        <v>2800.5319999999997</v>
      </c>
      <c r="J87" s="134">
        <f t="shared" si="17"/>
        <v>893.34999999999991</v>
      </c>
      <c r="K87" s="148">
        <v>216.53</v>
      </c>
      <c r="L87" s="134">
        <f t="shared" si="3"/>
        <v>45</v>
      </c>
      <c r="M87" s="148">
        <v>45</v>
      </c>
      <c r="N87" s="129"/>
      <c r="O87" s="129"/>
      <c r="P87" s="129"/>
      <c r="Q87" s="129"/>
      <c r="R87" s="134">
        <f t="shared" si="18"/>
        <v>7.38</v>
      </c>
      <c r="S87" s="150">
        <v>7.38</v>
      </c>
      <c r="T87" s="129"/>
      <c r="U87" s="129"/>
      <c r="V87" s="129"/>
      <c r="W87" s="129"/>
      <c r="X87" s="148">
        <v>99.6</v>
      </c>
      <c r="Y87" s="151">
        <v>58.96</v>
      </c>
      <c r="Z87" s="129"/>
      <c r="AA87" s="129">
        <v>31.01</v>
      </c>
      <c r="AB87" s="129"/>
      <c r="AC87" s="129">
        <v>5.2</v>
      </c>
      <c r="AD87" s="148">
        <v>44.22</v>
      </c>
      <c r="AE87" s="129"/>
      <c r="AF87" s="129">
        <v>385.45</v>
      </c>
      <c r="AG87" s="134">
        <v>1E-4</v>
      </c>
      <c r="AH87" s="139" t="s">
        <v>204</v>
      </c>
      <c r="AI87" s="134">
        <f t="shared" si="19"/>
        <v>362.35199999999998</v>
      </c>
      <c r="AJ87" s="140">
        <v>55.152000000000001</v>
      </c>
      <c r="AK87" s="129">
        <v>13.2</v>
      </c>
      <c r="AL87" s="129">
        <v>279</v>
      </c>
      <c r="AM87" s="129">
        <v>15</v>
      </c>
      <c r="AN87" s="134">
        <f t="shared" si="9"/>
        <v>1544.83</v>
      </c>
      <c r="AO87" s="134">
        <f t="shared" si="20"/>
        <v>0</v>
      </c>
      <c r="AP87" s="129"/>
      <c r="AQ87" s="129"/>
      <c r="AR87" s="129"/>
      <c r="AS87" s="129"/>
      <c r="AT87" s="150">
        <v>9.94</v>
      </c>
      <c r="AU87" s="129"/>
      <c r="AV87" s="129"/>
      <c r="AW87" s="136"/>
      <c r="AX87" s="129"/>
      <c r="AY87" s="129"/>
      <c r="AZ87" s="129"/>
      <c r="BA87" s="129">
        <f>2079.21-544.32</f>
        <v>1534.8899999999999</v>
      </c>
      <c r="BB87" s="129">
        <f>146+120</f>
        <v>266</v>
      </c>
      <c r="BC87" s="129"/>
      <c r="BD87" s="129"/>
      <c r="BE87" s="129"/>
      <c r="BF87" s="134">
        <f t="shared" si="21"/>
        <v>3066.5319999999997</v>
      </c>
      <c r="BG87" s="129"/>
      <c r="BH87" s="80"/>
      <c r="BI87" s="143"/>
    </row>
    <row r="88" spans="1:61" ht="14.25" customHeight="1">
      <c r="A88" s="129">
        <v>82</v>
      </c>
      <c r="B88" s="129" t="s">
        <v>123</v>
      </c>
      <c r="C88" s="130" t="s">
        <v>205</v>
      </c>
      <c r="D88" s="131">
        <v>8</v>
      </c>
      <c r="E88" s="131"/>
      <c r="F88" s="131"/>
      <c r="G88" s="131">
        <v>5</v>
      </c>
      <c r="H88" s="131">
        <f t="shared" si="16"/>
        <v>13</v>
      </c>
      <c r="I88" s="134">
        <f t="shared" si="1"/>
        <v>132.12</v>
      </c>
      <c r="J88" s="134">
        <f t="shared" si="17"/>
        <v>66.52000000000001</v>
      </c>
      <c r="K88" s="148">
        <v>28.17</v>
      </c>
      <c r="L88" s="134">
        <f t="shared" si="3"/>
        <v>18</v>
      </c>
      <c r="M88" s="148">
        <v>18</v>
      </c>
      <c r="N88" s="129"/>
      <c r="O88" s="129"/>
      <c r="P88" s="129"/>
      <c r="Q88" s="129"/>
      <c r="R88" s="134">
        <f t="shared" si="18"/>
        <v>2.35</v>
      </c>
      <c r="S88" s="150">
        <v>2.35</v>
      </c>
      <c r="T88" s="129"/>
      <c r="U88" s="129"/>
      <c r="V88" s="129"/>
      <c r="W88" s="129"/>
      <c r="X88" s="129"/>
      <c r="Y88" s="151">
        <v>7.76</v>
      </c>
      <c r="Z88" s="129"/>
      <c r="AA88" s="129">
        <v>3.96</v>
      </c>
      <c r="AB88" s="129"/>
      <c r="AC88" s="129">
        <v>0.46</v>
      </c>
      <c r="AD88" s="148">
        <v>5.82</v>
      </c>
      <c r="AE88" s="129"/>
      <c r="AF88" s="129"/>
      <c r="AG88" s="134">
        <v>1E-4</v>
      </c>
      <c r="AH88" s="139" t="s">
        <v>205</v>
      </c>
      <c r="AI88" s="134">
        <f t="shared" si="19"/>
        <v>65.599999999999994</v>
      </c>
      <c r="AJ88" s="140">
        <v>7.3199999999999896</v>
      </c>
      <c r="AK88" s="129">
        <v>5.28</v>
      </c>
      <c r="AL88" s="129">
        <v>53</v>
      </c>
      <c r="AM88" s="129"/>
      <c r="AN88" s="134">
        <f t="shared" si="9"/>
        <v>0</v>
      </c>
      <c r="AO88" s="134">
        <f t="shared" si="20"/>
        <v>0</v>
      </c>
      <c r="AP88" s="129"/>
      <c r="AQ88" s="129"/>
      <c r="AR88" s="129"/>
      <c r="AS88" s="129"/>
      <c r="AT88" s="129"/>
      <c r="AU88" s="129"/>
      <c r="AV88" s="129"/>
      <c r="AW88" s="136"/>
      <c r="AX88" s="129"/>
      <c r="AY88" s="129"/>
      <c r="AZ88" s="129"/>
      <c r="BA88" s="129"/>
      <c r="BB88" s="129">
        <v>230</v>
      </c>
      <c r="BC88" s="129"/>
      <c r="BD88" s="129"/>
      <c r="BE88" s="129"/>
      <c r="BF88" s="134">
        <f t="shared" si="21"/>
        <v>362.12</v>
      </c>
      <c r="BG88" s="129"/>
      <c r="BH88" s="80"/>
      <c r="BI88" s="143"/>
    </row>
    <row r="89" spans="1:61" ht="14.25" customHeight="1">
      <c r="A89" s="129">
        <v>83</v>
      </c>
      <c r="B89" s="129" t="s">
        <v>123</v>
      </c>
      <c r="C89" s="130" t="s">
        <v>206</v>
      </c>
      <c r="D89" s="131">
        <v>28</v>
      </c>
      <c r="E89" s="131"/>
      <c r="F89" s="131"/>
      <c r="G89" s="131"/>
      <c r="H89" s="131">
        <f t="shared" si="16"/>
        <v>28</v>
      </c>
      <c r="I89" s="134">
        <f t="shared" si="1"/>
        <v>4059.73</v>
      </c>
      <c r="J89" s="134">
        <f t="shared" si="17"/>
        <v>236.67</v>
      </c>
      <c r="K89" s="148">
        <v>101.35</v>
      </c>
      <c r="L89" s="134">
        <f t="shared" si="3"/>
        <v>18</v>
      </c>
      <c r="M89" s="148">
        <v>18</v>
      </c>
      <c r="N89" s="129"/>
      <c r="O89" s="129"/>
      <c r="P89" s="129"/>
      <c r="Q89" s="129"/>
      <c r="R89" s="134">
        <f t="shared" si="18"/>
        <v>2.54</v>
      </c>
      <c r="S89" s="150">
        <v>2.54</v>
      </c>
      <c r="T89" s="129"/>
      <c r="U89" s="129"/>
      <c r="V89" s="129"/>
      <c r="W89" s="129"/>
      <c r="X89" s="148">
        <v>49.8</v>
      </c>
      <c r="Y89" s="151">
        <v>27.47</v>
      </c>
      <c r="Z89" s="129"/>
      <c r="AA89" s="129">
        <v>14.38</v>
      </c>
      <c r="AB89" s="129"/>
      <c r="AC89" s="129">
        <v>2.5299999999999998</v>
      </c>
      <c r="AD89" s="148">
        <v>20.6</v>
      </c>
      <c r="AE89" s="129"/>
      <c r="AF89" s="129"/>
      <c r="AG89" s="134">
        <v>1E-4</v>
      </c>
      <c r="AH89" s="139" t="s">
        <v>206</v>
      </c>
      <c r="AI89" s="134">
        <f t="shared" si="19"/>
        <v>290.64</v>
      </c>
      <c r="AJ89" s="140">
        <v>24.36</v>
      </c>
      <c r="AK89" s="129">
        <v>5.28</v>
      </c>
      <c r="AL89" s="129">
        <v>261</v>
      </c>
      <c r="AM89" s="129"/>
      <c r="AN89" s="134">
        <f t="shared" si="9"/>
        <v>3532.42</v>
      </c>
      <c r="AO89" s="134">
        <f t="shared" si="20"/>
        <v>0</v>
      </c>
      <c r="AP89" s="129"/>
      <c r="AQ89" s="129"/>
      <c r="AR89" s="129"/>
      <c r="AS89" s="129"/>
      <c r="AT89" s="129"/>
      <c r="AU89" s="129"/>
      <c r="AV89" s="129">
        <v>640</v>
      </c>
      <c r="AW89" s="136"/>
      <c r="AX89" s="129"/>
      <c r="AY89" s="129"/>
      <c r="AZ89" s="129"/>
      <c r="BA89" s="148">
        <v>2892.42</v>
      </c>
      <c r="BB89" s="129">
        <v>0</v>
      </c>
      <c r="BC89" s="129"/>
      <c r="BD89" s="129"/>
      <c r="BE89" s="129"/>
      <c r="BF89" s="134">
        <f t="shared" si="21"/>
        <v>4059.73</v>
      </c>
      <c r="BG89" s="129"/>
      <c r="BH89" s="80"/>
      <c r="BI89" s="143"/>
    </row>
    <row r="90" spans="1:61" ht="14.25" customHeight="1">
      <c r="A90" s="129">
        <v>84</v>
      </c>
      <c r="B90" s="129" t="s">
        <v>123</v>
      </c>
      <c r="C90" s="130" t="s">
        <v>207</v>
      </c>
      <c r="D90" s="131">
        <v>13</v>
      </c>
      <c r="E90" s="131"/>
      <c r="F90" s="131">
        <v>1</v>
      </c>
      <c r="G90" s="131">
        <v>92</v>
      </c>
      <c r="H90" s="131">
        <f t="shared" si="16"/>
        <v>106</v>
      </c>
      <c r="I90" s="134">
        <f t="shared" si="1"/>
        <v>273.108</v>
      </c>
      <c r="J90" s="134">
        <f t="shared" si="17"/>
        <v>146.91000000000003</v>
      </c>
      <c r="K90" s="148">
        <v>73.44</v>
      </c>
      <c r="L90" s="134">
        <f t="shared" si="3"/>
        <v>0</v>
      </c>
      <c r="M90" s="129"/>
      <c r="N90" s="129"/>
      <c r="O90" s="129"/>
      <c r="P90" s="129"/>
      <c r="Q90" s="129"/>
      <c r="R90" s="134">
        <f t="shared" si="18"/>
        <v>0</v>
      </c>
      <c r="S90" s="129"/>
      <c r="T90" s="129"/>
      <c r="U90" s="129"/>
      <c r="V90" s="129"/>
      <c r="W90" s="129"/>
      <c r="X90" s="148">
        <v>32.369999999999997</v>
      </c>
      <c r="Y90" s="151">
        <v>16.93</v>
      </c>
      <c r="Z90" s="129"/>
      <c r="AA90" s="129">
        <v>9.68</v>
      </c>
      <c r="AB90" s="129"/>
      <c r="AC90" s="129">
        <v>1.8</v>
      </c>
      <c r="AD90" s="148">
        <v>12.69</v>
      </c>
      <c r="AE90" s="129"/>
      <c r="AF90" s="129"/>
      <c r="AG90" s="134">
        <v>1E-4</v>
      </c>
      <c r="AH90" s="139" t="s">
        <v>207</v>
      </c>
      <c r="AI90" s="134">
        <f t="shared" si="19"/>
        <v>115.00800000000001</v>
      </c>
      <c r="AJ90" s="140">
        <v>17.928000000000001</v>
      </c>
      <c r="AK90" s="129">
        <v>8.58</v>
      </c>
      <c r="AL90" s="129">
        <v>88.5</v>
      </c>
      <c r="AM90" s="129"/>
      <c r="AN90" s="134">
        <f t="shared" si="9"/>
        <v>11.190000000000001</v>
      </c>
      <c r="AO90" s="134">
        <f t="shared" si="20"/>
        <v>3.13</v>
      </c>
      <c r="AP90" s="150">
        <v>3.13</v>
      </c>
      <c r="AQ90" s="129"/>
      <c r="AR90" s="129"/>
      <c r="AS90" s="129"/>
      <c r="AT90" s="150">
        <v>8.06</v>
      </c>
      <c r="AU90" s="129"/>
      <c r="AV90" s="129"/>
      <c r="AW90" s="136"/>
      <c r="AX90" s="129"/>
      <c r="AY90" s="129"/>
      <c r="AZ90" s="129"/>
      <c r="BA90" s="129"/>
      <c r="BB90" s="129">
        <v>0</v>
      </c>
      <c r="BC90" s="129"/>
      <c r="BD90" s="129"/>
      <c r="BE90" s="129"/>
      <c r="BF90" s="134">
        <f t="shared" si="21"/>
        <v>273.108</v>
      </c>
      <c r="BG90" s="129"/>
      <c r="BH90" s="80"/>
      <c r="BI90" s="143"/>
    </row>
    <row r="91" spans="1:61" ht="14.25" customHeight="1">
      <c r="A91" s="129">
        <v>85</v>
      </c>
      <c r="B91" s="129" t="s">
        <v>123</v>
      </c>
      <c r="C91" s="130" t="s">
        <v>208</v>
      </c>
      <c r="D91" s="131">
        <v>42</v>
      </c>
      <c r="E91" s="131"/>
      <c r="F91" s="131"/>
      <c r="G91" s="131">
        <v>40</v>
      </c>
      <c r="H91" s="131">
        <f t="shared" si="16"/>
        <v>82</v>
      </c>
      <c r="I91" s="134">
        <f t="shared" si="1"/>
        <v>3564.04</v>
      </c>
      <c r="J91" s="134">
        <f t="shared" si="17"/>
        <v>2209.69</v>
      </c>
      <c r="K91" s="148">
        <v>171.33</v>
      </c>
      <c r="L91" s="134">
        <f t="shared" si="3"/>
        <v>173.53</v>
      </c>
      <c r="M91" s="148">
        <v>87.75</v>
      </c>
      <c r="N91" s="129"/>
      <c r="O91" s="148">
        <v>85.78</v>
      </c>
      <c r="P91" s="129"/>
      <c r="Q91" s="129"/>
      <c r="R91" s="134">
        <f t="shared" si="18"/>
        <v>13.25</v>
      </c>
      <c r="S91" s="150">
        <v>13.25</v>
      </c>
      <c r="T91" s="129"/>
      <c r="U91" s="129"/>
      <c r="V91" s="129"/>
      <c r="W91" s="129"/>
      <c r="X91" s="148">
        <v>7.47</v>
      </c>
      <c r="Y91" s="151">
        <v>44.77</v>
      </c>
      <c r="Z91" s="148"/>
      <c r="AA91" s="129">
        <v>22.95</v>
      </c>
      <c r="AB91" s="129"/>
      <c r="AC91" s="129">
        <v>2.81</v>
      </c>
      <c r="AD91" s="148">
        <v>33.58</v>
      </c>
      <c r="AE91" s="129"/>
      <c r="AF91" s="148">
        <v>1740</v>
      </c>
      <c r="AG91" s="134">
        <v>1E-4</v>
      </c>
      <c r="AH91" s="139" t="s">
        <v>208</v>
      </c>
      <c r="AI91" s="134">
        <f t="shared" si="19"/>
        <v>568.16</v>
      </c>
      <c r="AJ91" s="140">
        <v>39.42</v>
      </c>
      <c r="AK91" s="129">
        <v>25.74</v>
      </c>
      <c r="AL91" s="129">
        <v>503</v>
      </c>
      <c r="AM91" s="129"/>
      <c r="AN91" s="134">
        <f t="shared" si="9"/>
        <v>786.18999999999994</v>
      </c>
      <c r="AO91" s="134">
        <f t="shared" si="20"/>
        <v>0</v>
      </c>
      <c r="AP91" s="129"/>
      <c r="AQ91" s="129"/>
      <c r="AR91" s="129"/>
      <c r="AS91" s="129"/>
      <c r="AT91" s="150">
        <v>2.64</v>
      </c>
      <c r="AU91" s="129"/>
      <c r="AV91" s="129"/>
      <c r="AW91" s="136"/>
      <c r="AX91" s="129"/>
      <c r="AY91" s="129"/>
      <c r="AZ91" s="129"/>
      <c r="BA91" s="150">
        <v>783.55</v>
      </c>
      <c r="BB91" s="129">
        <v>1408.34</v>
      </c>
      <c r="BC91" s="129"/>
      <c r="BD91" s="129"/>
      <c r="BE91" s="129"/>
      <c r="BF91" s="134">
        <f t="shared" si="21"/>
        <v>4972.38</v>
      </c>
      <c r="BG91" s="129"/>
      <c r="BH91" s="80"/>
      <c r="BI91" s="143"/>
    </row>
    <row r="92" spans="1:61" ht="14.25" customHeight="1">
      <c r="A92" s="129">
        <v>86</v>
      </c>
      <c r="B92" s="129" t="s">
        <v>123</v>
      </c>
      <c r="C92" s="130" t="s">
        <v>209</v>
      </c>
      <c r="D92" s="131">
        <v>79</v>
      </c>
      <c r="E92" s="131"/>
      <c r="F92" s="131"/>
      <c r="G92" s="131">
        <v>29</v>
      </c>
      <c r="H92" s="131">
        <f t="shared" si="16"/>
        <v>108</v>
      </c>
      <c r="I92" s="134">
        <f t="shared" si="1"/>
        <v>762.60800000000006</v>
      </c>
      <c r="J92" s="134">
        <f t="shared" si="17"/>
        <v>679.98</v>
      </c>
      <c r="K92" s="148">
        <v>295.16000000000003</v>
      </c>
      <c r="L92" s="134">
        <f t="shared" si="3"/>
        <v>0</v>
      </c>
      <c r="M92" s="129"/>
      <c r="N92" s="129"/>
      <c r="O92" s="129"/>
      <c r="P92" s="129"/>
      <c r="Q92" s="129"/>
      <c r="R92" s="134">
        <f t="shared" si="18"/>
        <v>0</v>
      </c>
      <c r="S92" s="129"/>
      <c r="T92" s="129"/>
      <c r="U92" s="129"/>
      <c r="V92" s="129"/>
      <c r="W92" s="129"/>
      <c r="X92" s="148">
        <v>196.71</v>
      </c>
      <c r="Y92" s="151">
        <v>78.7</v>
      </c>
      <c r="Z92" s="129"/>
      <c r="AA92" s="129">
        <v>42.03</v>
      </c>
      <c r="AB92" s="129"/>
      <c r="AC92" s="129">
        <v>8.36</v>
      </c>
      <c r="AD92" s="148">
        <v>59.02</v>
      </c>
      <c r="AE92" s="129"/>
      <c r="AF92" s="129"/>
      <c r="AG92" s="134">
        <v>1E-4</v>
      </c>
      <c r="AH92" s="139" t="s">
        <v>209</v>
      </c>
      <c r="AI92" s="134">
        <f t="shared" si="19"/>
        <v>80.968000000000103</v>
      </c>
      <c r="AJ92" s="140">
        <v>58.968000000000103</v>
      </c>
      <c r="AK92" s="129">
        <v>0</v>
      </c>
      <c r="AL92" s="129">
        <v>22</v>
      </c>
      <c r="AM92" s="129"/>
      <c r="AN92" s="134">
        <f t="shared" si="9"/>
        <v>1.66</v>
      </c>
      <c r="AO92" s="134">
        <f t="shared" si="20"/>
        <v>0</v>
      </c>
      <c r="AP92" s="129"/>
      <c r="AQ92" s="129"/>
      <c r="AR92" s="129"/>
      <c r="AS92" s="129"/>
      <c r="AT92" s="150">
        <v>1.66</v>
      </c>
      <c r="AU92" s="129"/>
      <c r="AV92" s="129"/>
      <c r="AW92" s="136"/>
      <c r="AX92" s="129"/>
      <c r="AY92" s="129"/>
      <c r="AZ92" s="129"/>
      <c r="BA92" s="129"/>
      <c r="BB92" s="129">
        <v>319</v>
      </c>
      <c r="BC92" s="129"/>
      <c r="BD92" s="129"/>
      <c r="BE92" s="129"/>
      <c r="BF92" s="134">
        <f t="shared" si="21"/>
        <v>1081.6080000000002</v>
      </c>
      <c r="BG92" s="129"/>
      <c r="BH92" s="80"/>
      <c r="BI92" s="143"/>
    </row>
    <row r="93" spans="1:61" ht="14.25" customHeight="1">
      <c r="A93" s="129">
        <v>87</v>
      </c>
      <c r="B93" s="129" t="s">
        <v>123</v>
      </c>
      <c r="C93" s="130" t="s">
        <v>210</v>
      </c>
      <c r="D93" s="131">
        <v>104</v>
      </c>
      <c r="E93" s="131"/>
      <c r="F93" s="131"/>
      <c r="G93" s="131">
        <v>20</v>
      </c>
      <c r="H93" s="131">
        <f t="shared" si="16"/>
        <v>124</v>
      </c>
      <c r="I93" s="134">
        <f t="shared" si="1"/>
        <v>1087.1400000000001</v>
      </c>
      <c r="J93" s="134">
        <f t="shared" si="17"/>
        <v>910.3</v>
      </c>
      <c r="K93" s="148">
        <v>399.61</v>
      </c>
      <c r="L93" s="134">
        <f t="shared" si="3"/>
        <v>0</v>
      </c>
      <c r="M93" s="129"/>
      <c r="N93" s="129"/>
      <c r="O93" s="129"/>
      <c r="P93" s="129"/>
      <c r="Q93" s="129"/>
      <c r="R93" s="134">
        <f t="shared" si="18"/>
        <v>0</v>
      </c>
      <c r="S93" s="129"/>
      <c r="T93" s="129"/>
      <c r="U93" s="129"/>
      <c r="V93" s="129"/>
      <c r="W93" s="129"/>
      <c r="X93" s="148">
        <v>258.95999999999998</v>
      </c>
      <c r="Y93" s="151">
        <v>105.37</v>
      </c>
      <c r="Z93" s="129"/>
      <c r="AA93" s="129">
        <v>56.13</v>
      </c>
      <c r="AB93" s="129"/>
      <c r="AC93" s="129">
        <v>11.2</v>
      </c>
      <c r="AD93" s="148">
        <v>79.03</v>
      </c>
      <c r="AE93" s="129"/>
      <c r="AF93" s="129"/>
      <c r="AG93" s="134">
        <v>1E-4</v>
      </c>
      <c r="AH93" s="139" t="s">
        <v>210</v>
      </c>
      <c r="AI93" s="134">
        <f t="shared" si="19"/>
        <v>176.32000000000022</v>
      </c>
      <c r="AJ93" s="140">
        <v>76.320000000000206</v>
      </c>
      <c r="AK93" s="129">
        <v>0</v>
      </c>
      <c r="AL93" s="129">
        <v>100</v>
      </c>
      <c r="AM93" s="129"/>
      <c r="AN93" s="134">
        <f t="shared" si="9"/>
        <v>0.52</v>
      </c>
      <c r="AO93" s="134">
        <f t="shared" si="20"/>
        <v>0</v>
      </c>
      <c r="AP93" s="129"/>
      <c r="AQ93" s="129"/>
      <c r="AR93" s="129"/>
      <c r="AS93" s="129"/>
      <c r="AT93" s="150">
        <v>0.52</v>
      </c>
      <c r="AU93" s="129"/>
      <c r="AV93" s="129"/>
      <c r="AW93" s="136"/>
      <c r="AX93" s="129"/>
      <c r="AY93" s="129"/>
      <c r="AZ93" s="129"/>
      <c r="BA93" s="129"/>
      <c r="BB93" s="129">
        <v>178</v>
      </c>
      <c r="BC93" s="129"/>
      <c r="BD93" s="129"/>
      <c r="BE93" s="129"/>
      <c r="BF93" s="134">
        <f t="shared" si="21"/>
        <v>1265.1400000000001</v>
      </c>
      <c r="BG93" s="129"/>
      <c r="BH93" s="80"/>
      <c r="BI93" s="143"/>
    </row>
    <row r="94" spans="1:61" ht="14.25" customHeight="1">
      <c r="A94" s="129">
        <v>88</v>
      </c>
      <c r="B94" s="129" t="s">
        <v>123</v>
      </c>
      <c r="C94" s="130" t="s">
        <v>211</v>
      </c>
      <c r="D94" s="131">
        <v>51</v>
      </c>
      <c r="E94" s="131"/>
      <c r="F94" s="131"/>
      <c r="G94" s="131">
        <v>12</v>
      </c>
      <c r="H94" s="131">
        <f t="shared" si="16"/>
        <v>63</v>
      </c>
      <c r="I94" s="134">
        <f t="shared" si="1"/>
        <v>667.89399999999989</v>
      </c>
      <c r="J94" s="134">
        <f t="shared" si="17"/>
        <v>394.63</v>
      </c>
      <c r="K94" s="148">
        <v>158.49</v>
      </c>
      <c r="L94" s="134">
        <f t="shared" si="3"/>
        <v>20.25</v>
      </c>
      <c r="M94" s="148">
        <v>20.25</v>
      </c>
      <c r="N94" s="129"/>
      <c r="O94" s="129"/>
      <c r="P94" s="129"/>
      <c r="Q94" s="129"/>
      <c r="R94" s="134">
        <f t="shared" si="18"/>
        <v>2.62</v>
      </c>
      <c r="S94" s="150">
        <v>2.62</v>
      </c>
      <c r="T94" s="129"/>
      <c r="U94" s="129"/>
      <c r="V94" s="129"/>
      <c r="W94" s="129"/>
      <c r="X94" s="148">
        <v>104.58</v>
      </c>
      <c r="Y94" s="151">
        <v>45.75</v>
      </c>
      <c r="Z94" s="129"/>
      <c r="AA94" s="129">
        <v>24.18</v>
      </c>
      <c r="AB94" s="129"/>
      <c r="AC94" s="129">
        <v>4.45</v>
      </c>
      <c r="AD94" s="148">
        <v>34.31</v>
      </c>
      <c r="AE94" s="129"/>
      <c r="AF94" s="129"/>
      <c r="AG94" s="134">
        <v>1E-4</v>
      </c>
      <c r="AH94" s="139" t="s">
        <v>211</v>
      </c>
      <c r="AI94" s="134">
        <f t="shared" si="19"/>
        <v>271.60399999999998</v>
      </c>
      <c r="AJ94" s="140">
        <v>41.664000000000001</v>
      </c>
      <c r="AK94" s="129">
        <v>5.94</v>
      </c>
      <c r="AL94" s="129">
        <v>206</v>
      </c>
      <c r="AM94" s="129">
        <v>18</v>
      </c>
      <c r="AN94" s="134">
        <f t="shared" si="9"/>
        <v>1.66</v>
      </c>
      <c r="AO94" s="134">
        <f t="shared" si="20"/>
        <v>0</v>
      </c>
      <c r="AP94" s="129"/>
      <c r="AQ94" s="129"/>
      <c r="AR94" s="129"/>
      <c r="AS94" s="129"/>
      <c r="AT94" s="150">
        <v>1.66</v>
      </c>
      <c r="AU94" s="129"/>
      <c r="AV94" s="129"/>
      <c r="AW94" s="136"/>
      <c r="AX94" s="129"/>
      <c r="AY94" s="129"/>
      <c r="AZ94" s="129"/>
      <c r="BA94" s="129"/>
      <c r="BB94" s="129">
        <v>50</v>
      </c>
      <c r="BC94" s="129"/>
      <c r="BD94" s="129"/>
      <c r="BE94" s="129"/>
      <c r="BF94" s="134">
        <f t="shared" si="21"/>
        <v>717.89399999999989</v>
      </c>
      <c r="BG94" s="129"/>
      <c r="BH94" s="80"/>
      <c r="BI94" s="143"/>
    </row>
    <row r="95" spans="1:61" ht="14.25" customHeight="1">
      <c r="A95" s="129">
        <v>89</v>
      </c>
      <c r="B95" s="129" t="s">
        <v>123</v>
      </c>
      <c r="C95" s="130" t="s">
        <v>212</v>
      </c>
      <c r="D95" s="131">
        <v>8</v>
      </c>
      <c r="E95" s="131"/>
      <c r="F95" s="131"/>
      <c r="G95" s="131"/>
      <c r="H95" s="131">
        <f t="shared" si="16"/>
        <v>8</v>
      </c>
      <c r="I95" s="134">
        <f t="shared" si="1"/>
        <v>208.03</v>
      </c>
      <c r="J95" s="134">
        <f t="shared" si="17"/>
        <v>71.790000000000006</v>
      </c>
      <c r="K95" s="148">
        <v>31.74</v>
      </c>
      <c r="L95" s="134">
        <f t="shared" si="3"/>
        <v>18</v>
      </c>
      <c r="M95" s="148">
        <v>18</v>
      </c>
      <c r="N95" s="129"/>
      <c r="O95" s="129"/>
      <c r="P95" s="129"/>
      <c r="Q95" s="129"/>
      <c r="R95" s="134">
        <f t="shared" si="18"/>
        <v>2.65</v>
      </c>
      <c r="S95" s="150">
        <v>2.65</v>
      </c>
      <c r="T95" s="129"/>
      <c r="U95" s="129"/>
      <c r="V95" s="129"/>
      <c r="W95" s="129"/>
      <c r="X95" s="129"/>
      <c r="Y95" s="151">
        <v>8.3800000000000008</v>
      </c>
      <c r="Z95" s="129"/>
      <c r="AA95" s="129">
        <v>4.2300000000000004</v>
      </c>
      <c r="AB95" s="129"/>
      <c r="AC95" s="129">
        <v>0.5</v>
      </c>
      <c r="AD95" s="148">
        <v>6.29</v>
      </c>
      <c r="AE95" s="129"/>
      <c r="AF95" s="129"/>
      <c r="AG95" s="134">
        <v>1E-4</v>
      </c>
      <c r="AH95" s="139" t="s">
        <v>212</v>
      </c>
      <c r="AI95" s="134">
        <f t="shared" si="19"/>
        <v>76.239999999999995</v>
      </c>
      <c r="AJ95" s="140">
        <v>6.96</v>
      </c>
      <c r="AK95" s="129">
        <v>5.28</v>
      </c>
      <c r="AL95" s="129">
        <v>64</v>
      </c>
      <c r="AM95" s="129"/>
      <c r="AN95" s="134">
        <f t="shared" si="9"/>
        <v>60</v>
      </c>
      <c r="AO95" s="134">
        <f t="shared" si="20"/>
        <v>0</v>
      </c>
      <c r="AP95" s="129"/>
      <c r="AQ95" s="129"/>
      <c r="AR95" s="129"/>
      <c r="AS95" s="129"/>
      <c r="AT95" s="129"/>
      <c r="AU95" s="129"/>
      <c r="AV95" s="129"/>
      <c r="AW95" s="136"/>
      <c r="AX95" s="129"/>
      <c r="AY95" s="129"/>
      <c r="AZ95" s="129"/>
      <c r="BA95" s="150">
        <v>60</v>
      </c>
      <c r="BB95" s="129">
        <v>0</v>
      </c>
      <c r="BC95" s="129">
        <v>30</v>
      </c>
      <c r="BD95" s="129"/>
      <c r="BE95" s="129"/>
      <c r="BF95" s="134">
        <f t="shared" si="21"/>
        <v>238.03</v>
      </c>
      <c r="BG95" s="129"/>
      <c r="BH95" s="80"/>
      <c r="BI95" s="143"/>
    </row>
    <row r="96" spans="1:61" ht="14.25" customHeight="1">
      <c r="A96" s="129">
        <v>90</v>
      </c>
      <c r="B96" s="129" t="s">
        <v>123</v>
      </c>
      <c r="C96" s="130" t="s">
        <v>213</v>
      </c>
      <c r="D96" s="131">
        <v>108</v>
      </c>
      <c r="E96" s="131"/>
      <c r="F96" s="131"/>
      <c r="G96" s="131">
        <v>75</v>
      </c>
      <c r="H96" s="131">
        <f t="shared" si="16"/>
        <v>183</v>
      </c>
      <c r="I96" s="134">
        <f t="shared" si="1"/>
        <v>1530.72</v>
      </c>
      <c r="J96" s="134">
        <f t="shared" si="17"/>
        <v>1138.5</v>
      </c>
      <c r="K96" s="148">
        <v>452.95</v>
      </c>
      <c r="L96" s="134">
        <f t="shared" si="3"/>
        <v>231.75</v>
      </c>
      <c r="M96" s="148">
        <v>96.75</v>
      </c>
      <c r="N96" s="129"/>
      <c r="O96" s="129"/>
      <c r="P96" s="129"/>
      <c r="Q96" s="129">
        <v>135</v>
      </c>
      <c r="R96" s="134">
        <f t="shared" si="18"/>
        <v>16.920000000000002</v>
      </c>
      <c r="S96" s="150">
        <v>16.920000000000002</v>
      </c>
      <c r="T96" s="129"/>
      <c r="U96" s="129"/>
      <c r="V96" s="129"/>
      <c r="W96" s="129"/>
      <c r="X96" s="148">
        <v>161.85</v>
      </c>
      <c r="Y96" s="151">
        <v>116.56</v>
      </c>
      <c r="Z96" s="129"/>
      <c r="AA96" s="129">
        <v>61.05</v>
      </c>
      <c r="AB96" s="129"/>
      <c r="AC96" s="129">
        <v>10</v>
      </c>
      <c r="AD96" s="148">
        <v>87.42</v>
      </c>
      <c r="AE96" s="129"/>
      <c r="AF96" s="148"/>
      <c r="AG96" s="134">
        <v>1E-4</v>
      </c>
      <c r="AH96" s="139" t="s">
        <v>213</v>
      </c>
      <c r="AI96" s="134">
        <f t="shared" si="19"/>
        <v>384.74</v>
      </c>
      <c r="AJ96" s="140">
        <v>99.36</v>
      </c>
      <c r="AK96" s="129">
        <v>28.38</v>
      </c>
      <c r="AL96" s="129">
        <v>257</v>
      </c>
      <c r="AM96" s="129"/>
      <c r="AN96" s="134">
        <f t="shared" si="9"/>
        <v>7.48</v>
      </c>
      <c r="AO96" s="134">
        <f t="shared" si="20"/>
        <v>0</v>
      </c>
      <c r="AP96" s="129"/>
      <c r="AQ96" s="129"/>
      <c r="AR96" s="129"/>
      <c r="AS96" s="129"/>
      <c r="AT96" s="150">
        <v>2.48</v>
      </c>
      <c r="AU96" s="129"/>
      <c r="AV96" s="129"/>
      <c r="AW96" s="136"/>
      <c r="AX96" s="129"/>
      <c r="AY96" s="129"/>
      <c r="AZ96" s="129"/>
      <c r="BA96" s="129">
        <v>5</v>
      </c>
      <c r="BB96" s="129">
        <v>70</v>
      </c>
      <c r="BC96" s="129"/>
      <c r="BD96" s="129"/>
      <c r="BE96" s="129"/>
      <c r="BF96" s="134">
        <f t="shared" si="21"/>
        <v>1600.72</v>
      </c>
      <c r="BG96" s="129"/>
      <c r="BH96" s="80"/>
      <c r="BI96" s="143"/>
    </row>
    <row r="97" spans="1:61" ht="14.25" customHeight="1">
      <c r="A97" s="129">
        <v>91</v>
      </c>
      <c r="B97" s="129" t="s">
        <v>123</v>
      </c>
      <c r="C97" s="130" t="s">
        <v>214</v>
      </c>
      <c r="D97" s="131">
        <v>56</v>
      </c>
      <c r="E97" s="131"/>
      <c r="F97" s="131"/>
      <c r="G97" s="131">
        <v>23</v>
      </c>
      <c r="H97" s="131">
        <f t="shared" si="16"/>
        <v>79</v>
      </c>
      <c r="I97" s="134">
        <f t="shared" si="1"/>
        <v>868.58199999999999</v>
      </c>
      <c r="J97" s="134">
        <f t="shared" si="17"/>
        <v>575.38599999999997</v>
      </c>
      <c r="K97" s="148">
        <v>216.15</v>
      </c>
      <c r="L97" s="134">
        <f t="shared" si="3"/>
        <v>100.706</v>
      </c>
      <c r="M97" s="148">
        <v>31.5</v>
      </c>
      <c r="N97" s="148">
        <v>10.56</v>
      </c>
      <c r="O97" s="129"/>
      <c r="P97" s="129"/>
      <c r="Q97" s="148">
        <v>58.646000000000001</v>
      </c>
      <c r="R97" s="134">
        <f t="shared" si="18"/>
        <v>18.48</v>
      </c>
      <c r="S97" s="150">
        <v>18.48</v>
      </c>
      <c r="T97" s="129"/>
      <c r="U97" s="129"/>
      <c r="V97" s="129"/>
      <c r="W97" s="129"/>
      <c r="X97" s="148">
        <v>104.58</v>
      </c>
      <c r="Y97" s="151">
        <v>57.15</v>
      </c>
      <c r="Z97" s="129"/>
      <c r="AA97" s="129">
        <v>30.11</v>
      </c>
      <c r="AB97" s="129"/>
      <c r="AC97" s="129">
        <v>5.35</v>
      </c>
      <c r="AD97" s="148">
        <v>42.86</v>
      </c>
      <c r="AE97" s="129"/>
      <c r="AF97" s="148"/>
      <c r="AG97" s="134">
        <v>1E-4</v>
      </c>
      <c r="AH97" s="139" t="s">
        <v>214</v>
      </c>
      <c r="AI97" s="134">
        <f t="shared" si="19"/>
        <v>283.19600000000003</v>
      </c>
      <c r="AJ97" s="140">
        <v>46.456000000000003</v>
      </c>
      <c r="AK97" s="129">
        <v>9.24</v>
      </c>
      <c r="AL97" s="129">
        <v>227.5</v>
      </c>
      <c r="AM97" s="129"/>
      <c r="AN97" s="134">
        <f t="shared" si="9"/>
        <v>10</v>
      </c>
      <c r="AO97" s="134">
        <f t="shared" si="20"/>
        <v>0</v>
      </c>
      <c r="AP97" s="129"/>
      <c r="AQ97" s="129"/>
      <c r="AR97" s="129"/>
      <c r="AS97" s="129"/>
      <c r="AT97" s="129"/>
      <c r="AU97" s="129"/>
      <c r="AV97" s="129"/>
      <c r="AW97" s="136"/>
      <c r="AX97" s="129"/>
      <c r="AY97" s="129"/>
      <c r="AZ97" s="129"/>
      <c r="BA97" s="129">
        <v>10</v>
      </c>
      <c r="BB97" s="129">
        <v>0</v>
      </c>
      <c r="BC97" s="129"/>
      <c r="BD97" s="129"/>
      <c r="BE97" s="129"/>
      <c r="BF97" s="134">
        <f t="shared" si="21"/>
        <v>868.58199999999999</v>
      </c>
      <c r="BG97" s="129"/>
      <c r="BH97" s="80"/>
      <c r="BI97" s="143"/>
    </row>
    <row r="98" spans="1:61" ht="14.25" customHeight="1">
      <c r="A98" s="129">
        <v>92</v>
      </c>
      <c r="B98" s="129" t="s">
        <v>123</v>
      </c>
      <c r="C98" s="130" t="s">
        <v>215</v>
      </c>
      <c r="D98" s="131">
        <v>35</v>
      </c>
      <c r="E98" s="131"/>
      <c r="F98" s="131">
        <v>1</v>
      </c>
      <c r="G98" s="131">
        <v>21</v>
      </c>
      <c r="H98" s="131">
        <f t="shared" si="16"/>
        <v>57</v>
      </c>
      <c r="I98" s="134">
        <f t="shared" si="1"/>
        <v>505.41600000000017</v>
      </c>
      <c r="J98" s="134">
        <f t="shared" si="17"/>
        <v>316.75000000000011</v>
      </c>
      <c r="K98" s="148">
        <v>141.33000000000001</v>
      </c>
      <c r="L98" s="134">
        <f t="shared" si="3"/>
        <v>18</v>
      </c>
      <c r="M98" s="148">
        <v>18</v>
      </c>
      <c r="N98" s="129"/>
      <c r="O98" s="129"/>
      <c r="P98" s="129"/>
      <c r="Q98" s="129"/>
      <c r="R98" s="134">
        <f t="shared" si="18"/>
        <v>3.02</v>
      </c>
      <c r="S98" s="150">
        <v>3.02</v>
      </c>
      <c r="T98" s="129"/>
      <c r="U98" s="129"/>
      <c r="V98" s="129"/>
      <c r="W98" s="129"/>
      <c r="X98" s="148">
        <v>67.23</v>
      </c>
      <c r="Y98" s="151">
        <v>36.729999999999997</v>
      </c>
      <c r="Z98" s="129"/>
      <c r="AA98" s="129">
        <v>19.41</v>
      </c>
      <c r="AB98" s="129"/>
      <c r="AC98" s="129">
        <v>3.48</v>
      </c>
      <c r="AD98" s="148">
        <v>27.55</v>
      </c>
      <c r="AE98" s="129"/>
      <c r="AF98" s="129"/>
      <c r="AG98" s="134">
        <v>1E-4</v>
      </c>
      <c r="AH98" s="139" t="s">
        <v>215</v>
      </c>
      <c r="AI98" s="134">
        <f t="shared" si="19"/>
        <v>179.93600000000001</v>
      </c>
      <c r="AJ98" s="140">
        <v>29.655999999999999</v>
      </c>
      <c r="AK98" s="129">
        <v>5.28</v>
      </c>
      <c r="AL98" s="129">
        <v>145</v>
      </c>
      <c r="AM98" s="129"/>
      <c r="AN98" s="134">
        <f t="shared" si="9"/>
        <v>8.73</v>
      </c>
      <c r="AO98" s="134">
        <f t="shared" si="20"/>
        <v>0</v>
      </c>
      <c r="AP98" s="129"/>
      <c r="AQ98" s="129"/>
      <c r="AR98" s="129"/>
      <c r="AS98" s="129"/>
      <c r="AT98" s="150">
        <v>8.73</v>
      </c>
      <c r="AU98" s="129"/>
      <c r="AV98" s="129"/>
      <c r="AW98" s="136"/>
      <c r="AX98" s="129"/>
      <c r="AY98" s="129"/>
      <c r="AZ98" s="129"/>
      <c r="BA98" s="129"/>
      <c r="BB98" s="129">
        <v>45</v>
      </c>
      <c r="BC98" s="129"/>
      <c r="BD98" s="129"/>
      <c r="BE98" s="129"/>
      <c r="BF98" s="134">
        <f t="shared" si="21"/>
        <v>550.41600000000017</v>
      </c>
      <c r="BG98" s="129"/>
      <c r="BH98" s="80"/>
      <c r="BI98" s="143"/>
    </row>
    <row r="99" spans="1:61" ht="14.25" customHeight="1">
      <c r="A99" s="129">
        <v>93</v>
      </c>
      <c r="B99" s="129" t="s">
        <v>123</v>
      </c>
      <c r="C99" s="130" t="s">
        <v>216</v>
      </c>
      <c r="D99" s="131">
        <v>13</v>
      </c>
      <c r="E99" s="131"/>
      <c r="F99" s="131"/>
      <c r="G99" s="131">
        <v>6</v>
      </c>
      <c r="H99" s="131">
        <f t="shared" si="16"/>
        <v>19</v>
      </c>
      <c r="I99" s="134">
        <f t="shared" si="1"/>
        <v>249.49199999999999</v>
      </c>
      <c r="J99" s="134">
        <f t="shared" si="17"/>
        <v>122.07999999999998</v>
      </c>
      <c r="K99" s="148">
        <v>55.22</v>
      </c>
      <c r="L99" s="134">
        <f t="shared" si="3"/>
        <v>29.25</v>
      </c>
      <c r="M99" s="148">
        <v>29.25</v>
      </c>
      <c r="N99" s="129"/>
      <c r="O99" s="129"/>
      <c r="P99" s="129"/>
      <c r="Q99" s="129"/>
      <c r="R99" s="134">
        <f t="shared" si="18"/>
        <v>4.5999999999999996</v>
      </c>
      <c r="S99" s="150">
        <v>4.5999999999999996</v>
      </c>
      <c r="T99" s="129"/>
      <c r="U99" s="129"/>
      <c r="V99" s="129"/>
      <c r="W99" s="129"/>
      <c r="X99" s="129"/>
      <c r="Y99" s="151">
        <v>14.25</v>
      </c>
      <c r="Z99" s="129"/>
      <c r="AA99" s="129">
        <v>7.22</v>
      </c>
      <c r="AB99" s="129"/>
      <c r="AC99" s="129">
        <v>0.85</v>
      </c>
      <c r="AD99" s="148">
        <v>10.69</v>
      </c>
      <c r="AE99" s="129"/>
      <c r="AF99" s="129"/>
      <c r="AG99" s="134">
        <v>1E-4</v>
      </c>
      <c r="AH99" s="139" t="s">
        <v>216</v>
      </c>
      <c r="AI99" s="134">
        <f t="shared" si="19"/>
        <v>127.41200000000001</v>
      </c>
      <c r="AJ99" s="140">
        <v>10.832000000000001</v>
      </c>
      <c r="AK99" s="129">
        <v>8.58</v>
      </c>
      <c r="AL99" s="129">
        <v>108</v>
      </c>
      <c r="AM99" s="129"/>
      <c r="AN99" s="134">
        <f t="shared" si="9"/>
        <v>0</v>
      </c>
      <c r="AO99" s="134">
        <f t="shared" si="20"/>
        <v>0</v>
      </c>
      <c r="AP99" s="129"/>
      <c r="AQ99" s="129"/>
      <c r="AR99" s="129"/>
      <c r="AS99" s="129"/>
      <c r="AT99" s="129"/>
      <c r="AU99" s="129"/>
      <c r="AV99" s="129"/>
      <c r="AW99" s="136"/>
      <c r="AX99" s="129"/>
      <c r="AY99" s="129"/>
      <c r="AZ99" s="129"/>
      <c r="BA99" s="129"/>
      <c r="BB99" s="129">
        <v>262.58999999999997</v>
      </c>
      <c r="BC99" s="129"/>
      <c r="BD99" s="129"/>
      <c r="BE99" s="129"/>
      <c r="BF99" s="134">
        <f t="shared" si="21"/>
        <v>512.08199999999999</v>
      </c>
      <c r="BG99" s="129"/>
      <c r="BH99" s="80"/>
      <c r="BI99" s="143"/>
    </row>
    <row r="100" spans="1:61" ht="14.25" customHeight="1">
      <c r="A100" s="129">
        <v>94</v>
      </c>
      <c r="B100" s="129" t="s">
        <v>123</v>
      </c>
      <c r="C100" s="130" t="s">
        <v>217</v>
      </c>
      <c r="D100" s="131">
        <v>14</v>
      </c>
      <c r="E100" s="131"/>
      <c r="F100" s="131"/>
      <c r="G100" s="131"/>
      <c r="H100" s="131">
        <f t="shared" si="16"/>
        <v>14</v>
      </c>
      <c r="I100" s="134">
        <f t="shared" si="1"/>
        <v>227.11</v>
      </c>
      <c r="J100" s="134">
        <f t="shared" si="17"/>
        <v>125.55</v>
      </c>
      <c r="K100" s="148">
        <v>55.97</v>
      </c>
      <c r="L100" s="134">
        <f t="shared" si="3"/>
        <v>6.75</v>
      </c>
      <c r="M100" s="148">
        <v>6.75</v>
      </c>
      <c r="N100" s="129"/>
      <c r="O100" s="129"/>
      <c r="P100" s="129"/>
      <c r="Q100" s="129"/>
      <c r="R100" s="134">
        <f t="shared" si="18"/>
        <v>0.89</v>
      </c>
      <c r="S100" s="150">
        <v>0.89</v>
      </c>
      <c r="T100" s="129"/>
      <c r="U100" s="129"/>
      <c r="V100" s="129"/>
      <c r="W100" s="129"/>
      <c r="X100" s="148">
        <v>27.39</v>
      </c>
      <c r="Y100" s="151">
        <v>14.56</v>
      </c>
      <c r="Z100" s="129"/>
      <c r="AA100" s="129">
        <v>7.66</v>
      </c>
      <c r="AB100" s="129"/>
      <c r="AC100" s="129">
        <v>1.41</v>
      </c>
      <c r="AD100" s="148">
        <v>10.92</v>
      </c>
      <c r="AE100" s="129"/>
      <c r="AF100" s="129"/>
      <c r="AG100" s="134">
        <v>1E-4</v>
      </c>
      <c r="AH100" s="139" t="s">
        <v>217</v>
      </c>
      <c r="AI100" s="134">
        <f t="shared" si="19"/>
        <v>101.56</v>
      </c>
      <c r="AJ100" s="140">
        <v>10.08</v>
      </c>
      <c r="AK100" s="129">
        <v>1.98</v>
      </c>
      <c r="AL100" s="129">
        <v>85</v>
      </c>
      <c r="AM100" s="129">
        <v>4.5</v>
      </c>
      <c r="AN100" s="134">
        <f t="shared" si="9"/>
        <v>0</v>
      </c>
      <c r="AO100" s="134">
        <f t="shared" si="20"/>
        <v>0</v>
      </c>
      <c r="AP100" s="129"/>
      <c r="AQ100" s="129"/>
      <c r="AR100" s="129"/>
      <c r="AS100" s="129"/>
      <c r="AT100" s="129"/>
      <c r="AU100" s="129"/>
      <c r="AV100" s="129"/>
      <c r="AW100" s="136"/>
      <c r="AX100" s="129"/>
      <c r="AY100" s="129"/>
      <c r="AZ100" s="129"/>
      <c r="BA100" s="129"/>
      <c r="BB100" s="129">
        <v>50</v>
      </c>
      <c r="BC100" s="129"/>
      <c r="BD100" s="129"/>
      <c r="BE100" s="129"/>
      <c r="BF100" s="134">
        <f t="shared" si="21"/>
        <v>277.11</v>
      </c>
      <c r="BG100" s="129"/>
      <c r="BH100" s="80"/>
      <c r="BI100" s="143"/>
    </row>
    <row r="101" spans="1:61" ht="14.25" customHeight="1">
      <c r="A101" s="129">
        <v>95</v>
      </c>
      <c r="B101" s="129" t="s">
        <v>123</v>
      </c>
      <c r="C101" s="130" t="s">
        <v>218</v>
      </c>
      <c r="D101" s="131">
        <v>16</v>
      </c>
      <c r="E101" s="131"/>
      <c r="F101" s="131"/>
      <c r="G101" s="131"/>
      <c r="H101" s="131">
        <f t="shared" si="16"/>
        <v>16</v>
      </c>
      <c r="I101" s="134">
        <f t="shared" si="1"/>
        <v>327.98999999999995</v>
      </c>
      <c r="J101" s="134">
        <f t="shared" si="17"/>
        <v>144.14999999999995</v>
      </c>
      <c r="K101" s="148">
        <v>63.82</v>
      </c>
      <c r="L101" s="134">
        <f t="shared" si="3"/>
        <v>27</v>
      </c>
      <c r="M101" s="148">
        <v>27</v>
      </c>
      <c r="N101" s="129"/>
      <c r="O101" s="129"/>
      <c r="P101" s="129"/>
      <c r="Q101" s="129"/>
      <c r="R101" s="134">
        <f t="shared" si="18"/>
        <v>4.24</v>
      </c>
      <c r="S101" s="150">
        <v>4.24</v>
      </c>
      <c r="T101" s="129"/>
      <c r="U101" s="129"/>
      <c r="V101" s="129"/>
      <c r="W101" s="129"/>
      <c r="X101" s="148">
        <v>9.9600000000000009</v>
      </c>
      <c r="Y101" s="151">
        <v>16.8</v>
      </c>
      <c r="Z101" s="129"/>
      <c r="AA101" s="129">
        <v>8.56</v>
      </c>
      <c r="AB101" s="129"/>
      <c r="AC101" s="129">
        <v>1.17</v>
      </c>
      <c r="AD101" s="148">
        <v>12.6</v>
      </c>
      <c r="AE101" s="129"/>
      <c r="AF101" s="129"/>
      <c r="AG101" s="134">
        <v>1E-4</v>
      </c>
      <c r="AH101" s="139" t="s">
        <v>218</v>
      </c>
      <c r="AI101" s="134">
        <f t="shared" si="19"/>
        <v>183.84</v>
      </c>
      <c r="AJ101" s="140">
        <v>13.92</v>
      </c>
      <c r="AK101" s="129">
        <v>7.92</v>
      </c>
      <c r="AL101" s="129">
        <v>162</v>
      </c>
      <c r="AM101" s="129"/>
      <c r="AN101" s="134">
        <f t="shared" si="9"/>
        <v>0</v>
      </c>
      <c r="AO101" s="134">
        <f t="shared" si="20"/>
        <v>0</v>
      </c>
      <c r="AP101" s="129"/>
      <c r="AQ101" s="129"/>
      <c r="AR101" s="129"/>
      <c r="AS101" s="129"/>
      <c r="AT101" s="129"/>
      <c r="AU101" s="129"/>
      <c r="AV101" s="129"/>
      <c r="AW101" s="136"/>
      <c r="AX101" s="129"/>
      <c r="AY101" s="129"/>
      <c r="AZ101" s="129"/>
      <c r="BA101" s="129"/>
      <c r="BB101" s="129">
        <v>1165</v>
      </c>
      <c r="BC101" s="129"/>
      <c r="BD101" s="129"/>
      <c r="BE101" s="129"/>
      <c r="BF101" s="134">
        <f t="shared" si="21"/>
        <v>1492.99</v>
      </c>
      <c r="BG101" s="129"/>
      <c r="BH101" s="80"/>
      <c r="BI101" s="143"/>
    </row>
    <row r="102" spans="1:61" ht="14.25" customHeight="1">
      <c r="A102" s="129">
        <v>96</v>
      </c>
      <c r="B102" s="129" t="s">
        <v>123</v>
      </c>
      <c r="C102" s="130" t="s">
        <v>219</v>
      </c>
      <c r="D102" s="131">
        <v>41</v>
      </c>
      <c r="E102" s="131"/>
      <c r="F102" s="131"/>
      <c r="G102" s="131">
        <v>57</v>
      </c>
      <c r="H102" s="131">
        <f t="shared" si="16"/>
        <v>98</v>
      </c>
      <c r="I102" s="134">
        <f t="shared" si="1"/>
        <v>990.85799999999995</v>
      </c>
      <c r="J102" s="134">
        <f t="shared" si="17"/>
        <v>406.55400000000003</v>
      </c>
      <c r="K102" s="148">
        <v>161.9</v>
      </c>
      <c r="L102" s="134">
        <f t="shared" si="3"/>
        <v>74.293999999999997</v>
      </c>
      <c r="M102" s="148">
        <v>38.25</v>
      </c>
      <c r="N102" s="148">
        <v>12.02</v>
      </c>
      <c r="O102" s="129"/>
      <c r="P102" s="129"/>
      <c r="Q102" s="129">
        <v>24.024000000000001</v>
      </c>
      <c r="R102" s="134">
        <f t="shared" si="18"/>
        <v>9.83</v>
      </c>
      <c r="S102" s="150">
        <v>9.83</v>
      </c>
      <c r="T102" s="129"/>
      <c r="U102" s="129"/>
      <c r="V102" s="129"/>
      <c r="W102" s="129"/>
      <c r="X102" s="148">
        <v>59.76</v>
      </c>
      <c r="Y102" s="151">
        <v>42.67</v>
      </c>
      <c r="Z102" s="129"/>
      <c r="AA102" s="129">
        <v>22.52</v>
      </c>
      <c r="AB102" s="129"/>
      <c r="AC102" s="129">
        <v>3.58</v>
      </c>
      <c r="AD102" s="148">
        <v>32</v>
      </c>
      <c r="AE102" s="129"/>
      <c r="AF102" s="129"/>
      <c r="AG102" s="134">
        <v>1E-4</v>
      </c>
      <c r="AH102" s="139" t="s">
        <v>219</v>
      </c>
      <c r="AI102" s="134">
        <f t="shared" si="19"/>
        <v>569.99400000000003</v>
      </c>
      <c r="AJ102" s="140">
        <v>39.774000000000001</v>
      </c>
      <c r="AK102" s="129">
        <v>11.22</v>
      </c>
      <c r="AL102" s="129">
        <v>495</v>
      </c>
      <c r="AM102" s="129">
        <v>24</v>
      </c>
      <c r="AN102" s="134">
        <f t="shared" si="9"/>
        <v>14.31</v>
      </c>
      <c r="AO102" s="134">
        <f t="shared" si="20"/>
        <v>0</v>
      </c>
      <c r="AP102" s="129"/>
      <c r="AQ102" s="129"/>
      <c r="AR102" s="129"/>
      <c r="AS102" s="129"/>
      <c r="AT102" s="150">
        <v>14.31</v>
      </c>
      <c r="AU102" s="129"/>
      <c r="AV102" s="129"/>
      <c r="AW102" s="136"/>
      <c r="AX102" s="129"/>
      <c r="AY102" s="129"/>
      <c r="AZ102" s="129"/>
      <c r="BA102" s="129"/>
      <c r="BB102" s="129">
        <f>150+51.153</f>
        <v>201.15299999999999</v>
      </c>
      <c r="BC102" s="129">
        <v>800</v>
      </c>
      <c r="BD102" s="129"/>
      <c r="BE102" s="129"/>
      <c r="BF102" s="134">
        <f t="shared" si="21"/>
        <v>1992.011</v>
      </c>
      <c r="BG102" s="129"/>
      <c r="BH102" s="80"/>
      <c r="BI102" s="143"/>
    </row>
    <row r="103" spans="1:61" ht="14.25" customHeight="1">
      <c r="A103" s="129">
        <v>97</v>
      </c>
      <c r="B103" s="129" t="s">
        <v>123</v>
      </c>
      <c r="C103" s="130" t="s">
        <v>220</v>
      </c>
      <c r="D103" s="131">
        <v>29</v>
      </c>
      <c r="E103" s="131"/>
      <c r="F103" s="131"/>
      <c r="G103" s="131"/>
      <c r="H103" s="131">
        <f t="shared" ref="H103:H134" si="22">SUBTOTAL(9,D103:G103)</f>
        <v>29</v>
      </c>
      <c r="I103" s="134">
        <f t="shared" si="1"/>
        <v>318.83</v>
      </c>
      <c r="J103" s="134">
        <f t="shared" ref="J103:J134" si="23">K103+L103+R103+W103+X103+Y103+Z103+AA103+AB103+AC103+AD103+AE103+AF103</f>
        <v>254.95</v>
      </c>
      <c r="K103" s="148">
        <v>112.27</v>
      </c>
      <c r="L103" s="134">
        <f t="shared" si="3"/>
        <v>0</v>
      </c>
      <c r="M103" s="129"/>
      <c r="N103" s="129"/>
      <c r="O103" s="129"/>
      <c r="P103" s="129"/>
      <c r="Q103" s="129"/>
      <c r="R103" s="134">
        <f t="shared" ref="R103:R131" si="24">SUM(S103:U103)</f>
        <v>0</v>
      </c>
      <c r="S103" s="129"/>
      <c r="T103" s="129"/>
      <c r="U103" s="129"/>
      <c r="V103" s="129"/>
      <c r="W103" s="129"/>
      <c r="X103" s="148">
        <v>72.209999999999994</v>
      </c>
      <c r="Y103" s="151">
        <v>29.52</v>
      </c>
      <c r="Z103" s="129"/>
      <c r="AA103" s="129">
        <v>15.68</v>
      </c>
      <c r="AB103" s="129"/>
      <c r="AC103" s="129">
        <v>3.13</v>
      </c>
      <c r="AD103" s="148">
        <v>22.14</v>
      </c>
      <c r="AE103" s="129"/>
      <c r="AF103" s="129"/>
      <c r="AG103" s="134">
        <v>1E-4</v>
      </c>
      <c r="AH103" s="139" t="s">
        <v>220</v>
      </c>
      <c r="AI103" s="134">
        <f t="shared" ref="AI103:AI134" si="25">SUM(AJ103:AM103)</f>
        <v>63.879999999999995</v>
      </c>
      <c r="AJ103" s="140">
        <v>20.88</v>
      </c>
      <c r="AK103" s="129">
        <v>0</v>
      </c>
      <c r="AL103" s="129">
        <v>43</v>
      </c>
      <c r="AM103" s="129"/>
      <c r="AN103" s="134">
        <f t="shared" si="9"/>
        <v>0</v>
      </c>
      <c r="AO103" s="134">
        <f t="shared" ref="AO103:AO134" si="26">AP103+AQ103</f>
        <v>0</v>
      </c>
      <c r="AP103" s="129"/>
      <c r="AQ103" s="129"/>
      <c r="AR103" s="129"/>
      <c r="AS103" s="129"/>
      <c r="AT103" s="129"/>
      <c r="AU103" s="129"/>
      <c r="AV103" s="129"/>
      <c r="AW103" s="136"/>
      <c r="AX103" s="129"/>
      <c r="AY103" s="129"/>
      <c r="AZ103" s="129"/>
      <c r="BA103" s="129"/>
      <c r="BB103" s="129">
        <v>39</v>
      </c>
      <c r="BC103" s="129"/>
      <c r="BD103" s="129"/>
      <c r="BE103" s="129"/>
      <c r="BF103" s="134">
        <f t="shared" ref="BF103:BF134" si="27">I103+BB103+BD103+BC103+BE103</f>
        <v>357.83</v>
      </c>
      <c r="BG103" s="129"/>
      <c r="BH103" s="80"/>
      <c r="BI103" s="143"/>
    </row>
    <row r="104" spans="1:61" ht="14.25" customHeight="1">
      <c r="A104" s="129">
        <v>98</v>
      </c>
      <c r="B104" s="129" t="s">
        <v>123</v>
      </c>
      <c r="C104" s="145" t="s">
        <v>221</v>
      </c>
      <c r="D104" s="131">
        <v>15</v>
      </c>
      <c r="E104" s="131"/>
      <c r="F104" s="131"/>
      <c r="G104" s="131"/>
      <c r="H104" s="131">
        <f t="shared" si="22"/>
        <v>15</v>
      </c>
      <c r="I104" s="134">
        <f t="shared" si="1"/>
        <v>273.56999999999994</v>
      </c>
      <c r="J104" s="134">
        <f t="shared" si="23"/>
        <v>157.18999999999997</v>
      </c>
      <c r="K104" s="148">
        <v>62.1</v>
      </c>
      <c r="L104" s="134">
        <f t="shared" si="3"/>
        <v>13.25</v>
      </c>
      <c r="M104" s="129"/>
      <c r="N104" s="148">
        <v>13.25</v>
      </c>
      <c r="O104" s="129"/>
      <c r="P104" s="129"/>
      <c r="Q104" s="129"/>
      <c r="R104" s="134">
        <f t="shared" si="24"/>
        <v>3.06</v>
      </c>
      <c r="S104" s="150">
        <v>3.06</v>
      </c>
      <c r="T104" s="129"/>
      <c r="U104" s="129"/>
      <c r="V104" s="129"/>
      <c r="W104" s="129"/>
      <c r="X104" s="148">
        <v>39.840000000000003</v>
      </c>
      <c r="Y104" s="151">
        <v>16.309999999999999</v>
      </c>
      <c r="Z104" s="129"/>
      <c r="AA104" s="129">
        <v>8.67</v>
      </c>
      <c r="AB104" s="129"/>
      <c r="AC104" s="129">
        <v>1.73</v>
      </c>
      <c r="AD104" s="148">
        <v>12.23</v>
      </c>
      <c r="AE104" s="129"/>
      <c r="AF104" s="129"/>
      <c r="AG104" s="134">
        <v>1E-4</v>
      </c>
      <c r="AH104" s="153" t="s">
        <v>221</v>
      </c>
      <c r="AI104" s="134">
        <f t="shared" si="25"/>
        <v>116.38</v>
      </c>
      <c r="AJ104" s="140">
        <v>11.88</v>
      </c>
      <c r="AK104" s="129">
        <v>0</v>
      </c>
      <c r="AL104" s="129">
        <v>104.5</v>
      </c>
      <c r="AM104" s="129"/>
      <c r="AN104" s="134">
        <f t="shared" si="9"/>
        <v>0</v>
      </c>
      <c r="AO104" s="134">
        <f t="shared" si="26"/>
        <v>0</v>
      </c>
      <c r="AP104" s="129"/>
      <c r="AQ104" s="129"/>
      <c r="AR104" s="129"/>
      <c r="AS104" s="129"/>
      <c r="AT104" s="129"/>
      <c r="AU104" s="129"/>
      <c r="AV104" s="129"/>
      <c r="AW104" s="136"/>
      <c r="AX104" s="129"/>
      <c r="AY104" s="129"/>
      <c r="AZ104" s="129"/>
      <c r="BA104" s="129"/>
      <c r="BB104" s="129">
        <v>0</v>
      </c>
      <c r="BC104" s="129"/>
      <c r="BD104" s="129"/>
      <c r="BE104" s="129"/>
      <c r="BF104" s="134">
        <f t="shared" si="27"/>
        <v>273.56999999999994</v>
      </c>
      <c r="BG104" s="129"/>
      <c r="BH104" s="80"/>
      <c r="BI104" s="143"/>
    </row>
    <row r="105" spans="1:61" ht="14.25" customHeight="1">
      <c r="A105" s="129">
        <v>99</v>
      </c>
      <c r="B105" s="129" t="s">
        <v>123</v>
      </c>
      <c r="C105" s="145" t="s">
        <v>222</v>
      </c>
      <c r="D105" s="131">
        <v>12</v>
      </c>
      <c r="E105" s="131"/>
      <c r="F105" s="131"/>
      <c r="G105" s="131"/>
      <c r="H105" s="131">
        <f t="shared" si="22"/>
        <v>12</v>
      </c>
      <c r="I105" s="134">
        <f t="shared" si="1"/>
        <v>166.07999999999998</v>
      </c>
      <c r="J105" s="134">
        <f t="shared" si="23"/>
        <v>99.44</v>
      </c>
      <c r="K105" s="148">
        <v>42.08</v>
      </c>
      <c r="L105" s="134">
        <f t="shared" si="3"/>
        <v>0</v>
      </c>
      <c r="M105" s="129"/>
      <c r="N105" s="129"/>
      <c r="O105" s="129"/>
      <c r="P105" s="129"/>
      <c r="Q105" s="129"/>
      <c r="R105" s="134">
        <f t="shared" si="24"/>
        <v>0</v>
      </c>
      <c r="S105" s="150"/>
      <c r="T105" s="129"/>
      <c r="U105" s="129"/>
      <c r="V105" s="129"/>
      <c r="W105" s="129"/>
      <c r="X105" s="148">
        <v>29.88</v>
      </c>
      <c r="Y105" s="151">
        <v>11.51</v>
      </c>
      <c r="Z105" s="129"/>
      <c r="AA105" s="129">
        <v>6.12</v>
      </c>
      <c r="AB105" s="129"/>
      <c r="AC105" s="129">
        <v>1.22</v>
      </c>
      <c r="AD105" s="148">
        <v>8.6300000000000008</v>
      </c>
      <c r="AE105" s="129"/>
      <c r="AF105" s="129"/>
      <c r="AG105" s="134">
        <v>1E-4</v>
      </c>
      <c r="AH105" s="153" t="s">
        <v>222</v>
      </c>
      <c r="AI105" s="134">
        <f t="shared" si="25"/>
        <v>66.64</v>
      </c>
      <c r="AJ105" s="140">
        <v>8.64</v>
      </c>
      <c r="AK105" s="129">
        <v>0</v>
      </c>
      <c r="AL105" s="129">
        <v>58</v>
      </c>
      <c r="AM105" s="129"/>
      <c r="AN105" s="134">
        <f t="shared" si="9"/>
        <v>0</v>
      </c>
      <c r="AO105" s="134">
        <f t="shared" si="26"/>
        <v>0</v>
      </c>
      <c r="AP105" s="129"/>
      <c r="AQ105" s="129"/>
      <c r="AR105" s="129"/>
      <c r="AS105" s="129"/>
      <c r="AT105" s="129"/>
      <c r="AU105" s="129"/>
      <c r="AV105" s="129"/>
      <c r="AW105" s="136"/>
      <c r="AX105" s="129"/>
      <c r="AY105" s="129"/>
      <c r="AZ105" s="129"/>
      <c r="BA105" s="129"/>
      <c r="BB105" s="129">
        <v>0</v>
      </c>
      <c r="BC105" s="129"/>
      <c r="BD105" s="129"/>
      <c r="BE105" s="129"/>
      <c r="BF105" s="134">
        <f t="shared" si="27"/>
        <v>166.07999999999998</v>
      </c>
      <c r="BG105" s="129"/>
      <c r="BH105" s="80"/>
      <c r="BI105" s="143"/>
    </row>
    <row r="106" spans="1:61" ht="14.25" customHeight="1">
      <c r="A106" s="129">
        <v>100</v>
      </c>
      <c r="B106" s="129" t="s">
        <v>123</v>
      </c>
      <c r="C106" s="130" t="s">
        <v>223</v>
      </c>
      <c r="D106" s="131">
        <v>80</v>
      </c>
      <c r="E106" s="131">
        <v>26</v>
      </c>
      <c r="F106" s="131"/>
      <c r="G106" s="131"/>
      <c r="H106" s="131">
        <f t="shared" si="22"/>
        <v>106</v>
      </c>
      <c r="I106" s="134">
        <f t="shared" si="1"/>
        <v>980.55999999999983</v>
      </c>
      <c r="J106" s="134">
        <f t="shared" si="23"/>
        <v>876.70999999999981</v>
      </c>
      <c r="K106" s="148">
        <v>327.27999999999997</v>
      </c>
      <c r="L106" s="134">
        <f t="shared" si="3"/>
        <v>68.62</v>
      </c>
      <c r="M106" s="129"/>
      <c r="N106" s="148">
        <v>68.62</v>
      </c>
      <c r="O106" s="129"/>
      <c r="P106" s="129"/>
      <c r="Q106" s="129"/>
      <c r="R106" s="134">
        <f t="shared" si="24"/>
        <v>13.67</v>
      </c>
      <c r="S106" s="150">
        <v>13.67</v>
      </c>
      <c r="T106" s="129"/>
      <c r="U106" s="129"/>
      <c r="V106" s="129"/>
      <c r="W106" s="129"/>
      <c r="X106" s="148">
        <v>199.2</v>
      </c>
      <c r="Y106" s="151">
        <v>106.32</v>
      </c>
      <c r="Z106" s="148">
        <v>13.04</v>
      </c>
      <c r="AA106" s="129">
        <v>57.54</v>
      </c>
      <c r="AB106" s="129"/>
      <c r="AC106" s="129">
        <v>11.3</v>
      </c>
      <c r="AD106" s="148">
        <v>79.739999999999995</v>
      </c>
      <c r="AE106" s="129"/>
      <c r="AF106" s="129"/>
      <c r="AG106" s="134">
        <v>1E-4</v>
      </c>
      <c r="AH106" s="139" t="s">
        <v>223</v>
      </c>
      <c r="AI106" s="134">
        <f t="shared" si="25"/>
        <v>58.2</v>
      </c>
      <c r="AJ106" s="140">
        <v>35.200000000000003</v>
      </c>
      <c r="AK106" s="129">
        <v>0</v>
      </c>
      <c r="AL106" s="129">
        <v>23</v>
      </c>
      <c r="AM106" s="129"/>
      <c r="AN106" s="134">
        <f t="shared" si="9"/>
        <v>45.65</v>
      </c>
      <c r="AO106" s="134">
        <f t="shared" si="26"/>
        <v>35.03</v>
      </c>
      <c r="AP106" s="150">
        <v>35.03</v>
      </c>
      <c r="AQ106" s="129"/>
      <c r="AR106" s="129"/>
      <c r="AS106" s="129"/>
      <c r="AT106" s="150">
        <v>10.62</v>
      </c>
      <c r="AU106" s="129"/>
      <c r="AV106" s="129"/>
      <c r="AW106" s="136"/>
      <c r="AX106" s="129"/>
      <c r="AY106" s="129"/>
      <c r="AZ106" s="129"/>
      <c r="BA106" s="129"/>
      <c r="BB106" s="129">
        <v>0</v>
      </c>
      <c r="BC106" s="129"/>
      <c r="BD106" s="129"/>
      <c r="BE106" s="129"/>
      <c r="BF106" s="134">
        <f t="shared" si="27"/>
        <v>980.55999999999983</v>
      </c>
      <c r="BG106" s="129"/>
      <c r="BH106" s="80"/>
      <c r="BI106" s="143"/>
    </row>
    <row r="107" spans="1:61" ht="14.25" customHeight="1">
      <c r="A107" s="129">
        <v>101</v>
      </c>
      <c r="B107" s="129" t="s">
        <v>123</v>
      </c>
      <c r="C107" s="130" t="s">
        <v>224</v>
      </c>
      <c r="D107" s="131">
        <v>70</v>
      </c>
      <c r="E107" s="131">
        <v>69</v>
      </c>
      <c r="F107" s="131"/>
      <c r="G107" s="131"/>
      <c r="H107" s="131">
        <f t="shared" si="22"/>
        <v>139</v>
      </c>
      <c r="I107" s="134">
        <f t="shared" si="1"/>
        <v>1094.67</v>
      </c>
      <c r="J107" s="134">
        <f t="shared" si="23"/>
        <v>909.74</v>
      </c>
      <c r="K107" s="148">
        <v>329.47</v>
      </c>
      <c r="L107" s="134">
        <f t="shared" si="3"/>
        <v>30.82</v>
      </c>
      <c r="M107" s="129"/>
      <c r="N107" s="148">
        <v>30.82</v>
      </c>
      <c r="O107" s="129"/>
      <c r="P107" s="129"/>
      <c r="Q107" s="129"/>
      <c r="R107" s="134">
        <f t="shared" si="24"/>
        <v>6.12</v>
      </c>
      <c r="S107" s="150">
        <v>6.12</v>
      </c>
      <c r="T107" s="129"/>
      <c r="U107" s="129"/>
      <c r="V107" s="129"/>
      <c r="W107" s="129"/>
      <c r="X107" s="148">
        <v>174.3</v>
      </c>
      <c r="Y107" s="151">
        <v>139.01</v>
      </c>
      <c r="Z107" s="148">
        <v>34.5</v>
      </c>
      <c r="AA107" s="129">
        <v>76.489999999999995</v>
      </c>
      <c r="AB107" s="129"/>
      <c r="AC107" s="129">
        <v>14.77</v>
      </c>
      <c r="AD107" s="148">
        <v>104.26</v>
      </c>
      <c r="AE107" s="129"/>
      <c r="AF107" s="129"/>
      <c r="AG107" s="134">
        <v>1E-4</v>
      </c>
      <c r="AH107" s="139" t="s">
        <v>224</v>
      </c>
      <c r="AI107" s="134">
        <f t="shared" si="25"/>
        <v>82.8</v>
      </c>
      <c r="AJ107" s="140">
        <v>30.8</v>
      </c>
      <c r="AK107" s="129">
        <v>0</v>
      </c>
      <c r="AL107" s="129">
        <v>52</v>
      </c>
      <c r="AM107" s="129"/>
      <c r="AN107" s="134">
        <f t="shared" si="9"/>
        <v>102.13</v>
      </c>
      <c r="AO107" s="134">
        <f t="shared" si="26"/>
        <v>88.2</v>
      </c>
      <c r="AP107" s="150">
        <v>88.2</v>
      </c>
      <c r="AQ107" s="129"/>
      <c r="AR107" s="129"/>
      <c r="AS107" s="129"/>
      <c r="AT107" s="150">
        <v>13.93</v>
      </c>
      <c r="AU107" s="129"/>
      <c r="AV107" s="129"/>
      <c r="AW107" s="136"/>
      <c r="AX107" s="129"/>
      <c r="AY107" s="129"/>
      <c r="AZ107" s="129"/>
      <c r="BA107" s="129"/>
      <c r="BB107" s="129">
        <v>0</v>
      </c>
      <c r="BC107" s="129"/>
      <c r="BD107" s="129"/>
      <c r="BE107" s="129"/>
      <c r="BF107" s="134">
        <f t="shared" si="27"/>
        <v>1094.67</v>
      </c>
      <c r="BG107" s="129"/>
      <c r="BH107" s="80"/>
      <c r="BI107" s="143"/>
    </row>
    <row r="108" spans="1:61" ht="14.25" customHeight="1">
      <c r="A108" s="129">
        <v>102</v>
      </c>
      <c r="B108" s="129" t="s">
        <v>123</v>
      </c>
      <c r="C108" s="130" t="s">
        <v>225</v>
      </c>
      <c r="D108" s="131">
        <v>45</v>
      </c>
      <c r="E108" s="131">
        <v>21</v>
      </c>
      <c r="F108" s="131"/>
      <c r="G108" s="131"/>
      <c r="H108" s="131">
        <f t="shared" si="22"/>
        <v>66</v>
      </c>
      <c r="I108" s="134">
        <f t="shared" si="1"/>
        <v>599.596</v>
      </c>
      <c r="J108" s="134">
        <f t="shared" si="23"/>
        <v>534.62</v>
      </c>
      <c r="K108" s="148">
        <v>198.79</v>
      </c>
      <c r="L108" s="134">
        <f t="shared" si="3"/>
        <v>41.21</v>
      </c>
      <c r="M108" s="129"/>
      <c r="N108" s="148">
        <v>41.21</v>
      </c>
      <c r="O108" s="129"/>
      <c r="P108" s="129"/>
      <c r="Q108" s="129"/>
      <c r="R108" s="134">
        <f t="shared" si="24"/>
        <v>8.16</v>
      </c>
      <c r="S108" s="150">
        <v>8.16</v>
      </c>
      <c r="T108" s="129"/>
      <c r="U108" s="129"/>
      <c r="V108" s="129"/>
      <c r="W108" s="129"/>
      <c r="X108" s="148">
        <v>112.05</v>
      </c>
      <c r="Y108" s="151">
        <v>68.209999999999994</v>
      </c>
      <c r="Z108" s="148">
        <v>10.85</v>
      </c>
      <c r="AA108" s="129">
        <v>36.950000000000003</v>
      </c>
      <c r="AB108" s="129"/>
      <c r="AC108" s="129">
        <v>7.24</v>
      </c>
      <c r="AD108" s="148">
        <v>51.16</v>
      </c>
      <c r="AE108" s="129"/>
      <c r="AF108" s="129"/>
      <c r="AG108" s="134">
        <v>1E-4</v>
      </c>
      <c r="AH108" s="139" t="s">
        <v>225</v>
      </c>
      <c r="AI108" s="134">
        <f t="shared" si="25"/>
        <v>34.736000000000004</v>
      </c>
      <c r="AJ108" s="140">
        <v>20.736000000000001</v>
      </c>
      <c r="AK108" s="129">
        <v>0</v>
      </c>
      <c r="AL108" s="129">
        <v>14</v>
      </c>
      <c r="AM108" s="129"/>
      <c r="AN108" s="134">
        <f t="shared" si="9"/>
        <v>30.240000000000002</v>
      </c>
      <c r="AO108" s="134">
        <f t="shared" si="26"/>
        <v>20.66</v>
      </c>
      <c r="AP108" s="150">
        <v>20.66</v>
      </c>
      <c r="AQ108" s="129"/>
      <c r="AR108" s="129"/>
      <c r="AS108" s="129"/>
      <c r="AT108" s="150">
        <v>9.58</v>
      </c>
      <c r="AU108" s="129"/>
      <c r="AV108" s="129"/>
      <c r="AW108" s="136"/>
      <c r="AX108" s="129"/>
      <c r="AY108" s="129"/>
      <c r="AZ108" s="129"/>
      <c r="BA108" s="129"/>
      <c r="BB108" s="129">
        <v>0</v>
      </c>
      <c r="BC108" s="129"/>
      <c r="BD108" s="129"/>
      <c r="BE108" s="129"/>
      <c r="BF108" s="134">
        <f t="shared" si="27"/>
        <v>599.596</v>
      </c>
      <c r="BG108" s="129"/>
      <c r="BH108" s="80"/>
      <c r="BI108" s="143"/>
    </row>
    <row r="109" spans="1:61" ht="14.25" customHeight="1">
      <c r="A109" s="129">
        <v>103</v>
      </c>
      <c r="B109" s="129" t="s">
        <v>123</v>
      </c>
      <c r="C109" s="130" t="s">
        <v>226</v>
      </c>
      <c r="D109" s="131">
        <v>10</v>
      </c>
      <c r="E109" s="131">
        <v>12</v>
      </c>
      <c r="F109" s="131"/>
      <c r="G109" s="131"/>
      <c r="H109" s="131">
        <f t="shared" si="22"/>
        <v>22</v>
      </c>
      <c r="I109" s="134">
        <f t="shared" si="1"/>
        <v>179.58999999999997</v>
      </c>
      <c r="J109" s="134">
        <f t="shared" si="23"/>
        <v>148.51999999999998</v>
      </c>
      <c r="K109" s="148">
        <v>52.22</v>
      </c>
      <c r="L109" s="134">
        <f t="shared" si="3"/>
        <v>10.44</v>
      </c>
      <c r="M109" s="129"/>
      <c r="N109" s="148">
        <v>10.44</v>
      </c>
      <c r="O109" s="129"/>
      <c r="P109" s="129"/>
      <c r="Q109" s="129"/>
      <c r="R109" s="134">
        <f t="shared" si="24"/>
        <v>2.04</v>
      </c>
      <c r="S109" s="150">
        <v>2.04</v>
      </c>
      <c r="T109" s="129"/>
      <c r="U109" s="129"/>
      <c r="V109" s="129"/>
      <c r="W109" s="129"/>
      <c r="X109" s="148">
        <v>24.9</v>
      </c>
      <c r="Y109" s="151">
        <v>22.09</v>
      </c>
      <c r="Z109" s="148">
        <v>5.8</v>
      </c>
      <c r="AA109" s="129">
        <v>12.11</v>
      </c>
      <c r="AB109" s="129"/>
      <c r="AC109" s="129">
        <v>2.35</v>
      </c>
      <c r="AD109" s="148">
        <v>16.57</v>
      </c>
      <c r="AE109" s="129"/>
      <c r="AF109" s="129"/>
      <c r="AG109" s="134">
        <v>1E-4</v>
      </c>
      <c r="AH109" s="139" t="s">
        <v>226</v>
      </c>
      <c r="AI109" s="134">
        <f t="shared" si="25"/>
        <v>18.399999999999999</v>
      </c>
      <c r="AJ109" s="140">
        <v>4.4000000000000004</v>
      </c>
      <c r="AK109" s="129">
        <v>0</v>
      </c>
      <c r="AL109" s="129">
        <v>14</v>
      </c>
      <c r="AM109" s="129"/>
      <c r="AN109" s="134">
        <f t="shared" si="9"/>
        <v>12.67</v>
      </c>
      <c r="AO109" s="134">
        <f t="shared" si="26"/>
        <v>11.84</v>
      </c>
      <c r="AP109" s="150">
        <v>11.84</v>
      </c>
      <c r="AQ109" s="129"/>
      <c r="AR109" s="129"/>
      <c r="AS109" s="129"/>
      <c r="AT109" s="150">
        <v>0.83</v>
      </c>
      <c r="AU109" s="129"/>
      <c r="AV109" s="129"/>
      <c r="AW109" s="136"/>
      <c r="AX109" s="129"/>
      <c r="AY109" s="129"/>
      <c r="AZ109" s="129"/>
      <c r="BA109" s="129"/>
      <c r="BB109" s="129">
        <v>0</v>
      </c>
      <c r="BC109" s="129"/>
      <c r="BD109" s="129"/>
      <c r="BE109" s="129"/>
      <c r="BF109" s="134">
        <f t="shared" si="27"/>
        <v>179.58999999999997</v>
      </c>
      <c r="BG109" s="129"/>
      <c r="BH109" s="80"/>
      <c r="BI109" s="143"/>
    </row>
    <row r="110" spans="1:61" ht="14.25" customHeight="1">
      <c r="A110" s="129">
        <v>104</v>
      </c>
      <c r="B110" s="129" t="s">
        <v>123</v>
      </c>
      <c r="C110" s="130" t="s">
        <v>227</v>
      </c>
      <c r="D110" s="131">
        <v>59</v>
      </c>
      <c r="E110" s="131"/>
      <c r="F110" s="131"/>
      <c r="G110" s="131">
        <v>23</v>
      </c>
      <c r="H110" s="131">
        <f t="shared" si="22"/>
        <v>82</v>
      </c>
      <c r="I110" s="134">
        <f t="shared" si="1"/>
        <v>1162.6959999999999</v>
      </c>
      <c r="J110" s="134">
        <f t="shared" si="23"/>
        <v>562.26</v>
      </c>
      <c r="K110" s="148">
        <v>229.07</v>
      </c>
      <c r="L110" s="134">
        <f t="shared" si="3"/>
        <v>85.5</v>
      </c>
      <c r="M110" s="148">
        <v>85.5</v>
      </c>
      <c r="N110" s="129"/>
      <c r="O110" s="129"/>
      <c r="P110" s="129"/>
      <c r="Q110" s="129"/>
      <c r="R110" s="134">
        <f t="shared" si="24"/>
        <v>12.19</v>
      </c>
      <c r="S110" s="150">
        <v>12.19</v>
      </c>
      <c r="T110" s="129"/>
      <c r="U110" s="129"/>
      <c r="V110" s="129"/>
      <c r="W110" s="129"/>
      <c r="X110" s="148">
        <v>52.29</v>
      </c>
      <c r="Y110" s="151">
        <v>60.65</v>
      </c>
      <c r="Z110" s="129"/>
      <c r="AA110" s="129">
        <v>31.35</v>
      </c>
      <c r="AB110" s="129"/>
      <c r="AC110" s="129">
        <v>4.62</v>
      </c>
      <c r="AD110" s="148">
        <v>45.49</v>
      </c>
      <c r="AE110" s="129"/>
      <c r="AF110" s="148">
        <v>41.1</v>
      </c>
      <c r="AG110" s="134">
        <v>1E-4</v>
      </c>
      <c r="AH110" s="139" t="s">
        <v>227</v>
      </c>
      <c r="AI110" s="134">
        <f t="shared" si="25"/>
        <v>517.06600000000003</v>
      </c>
      <c r="AJ110" s="140">
        <v>52.985999999999997</v>
      </c>
      <c r="AK110" s="129">
        <v>25.08</v>
      </c>
      <c r="AL110" s="129">
        <v>436</v>
      </c>
      <c r="AM110" s="129">
        <v>3</v>
      </c>
      <c r="AN110" s="134">
        <f t="shared" si="9"/>
        <v>83.37</v>
      </c>
      <c r="AO110" s="134">
        <f t="shared" si="26"/>
        <v>0</v>
      </c>
      <c r="AP110" s="129"/>
      <c r="AQ110" s="129"/>
      <c r="AR110" s="129"/>
      <c r="AS110" s="129"/>
      <c r="AT110" s="150">
        <v>11.2</v>
      </c>
      <c r="AU110" s="129"/>
      <c r="AV110" s="129"/>
      <c r="AW110" s="136"/>
      <c r="AX110" s="129"/>
      <c r="AY110" s="129"/>
      <c r="AZ110" s="129">
        <v>72.17</v>
      </c>
      <c r="BA110" s="129"/>
      <c r="BB110" s="129">
        <v>972</v>
      </c>
      <c r="BC110" s="129">
        <v>12</v>
      </c>
      <c r="BD110" s="129"/>
      <c r="BE110" s="129"/>
      <c r="BF110" s="134">
        <f t="shared" si="27"/>
        <v>2146.6959999999999</v>
      </c>
      <c r="BG110" s="129"/>
      <c r="BH110" s="80"/>
      <c r="BI110" s="143"/>
    </row>
    <row r="111" spans="1:61" ht="14.25" customHeight="1">
      <c r="A111" s="129">
        <v>105</v>
      </c>
      <c r="B111" s="129" t="s">
        <v>123</v>
      </c>
      <c r="C111" s="130" t="s">
        <v>228</v>
      </c>
      <c r="D111" s="131">
        <v>24</v>
      </c>
      <c r="E111" s="131"/>
      <c r="F111" s="131"/>
      <c r="G111" s="131">
        <v>1</v>
      </c>
      <c r="H111" s="131">
        <f t="shared" si="22"/>
        <v>25</v>
      </c>
      <c r="I111" s="134">
        <f t="shared" si="1"/>
        <v>415.02199999999999</v>
      </c>
      <c r="J111" s="134">
        <f t="shared" si="23"/>
        <v>225.87</v>
      </c>
      <c r="K111" s="148">
        <v>102.26</v>
      </c>
      <c r="L111" s="134">
        <f t="shared" si="3"/>
        <v>40.5</v>
      </c>
      <c r="M111" s="148">
        <v>40.5</v>
      </c>
      <c r="N111" s="129"/>
      <c r="O111" s="129"/>
      <c r="P111" s="129"/>
      <c r="Q111" s="129"/>
      <c r="R111" s="134">
        <f t="shared" si="24"/>
        <v>6.85</v>
      </c>
      <c r="S111" s="150">
        <v>6.85</v>
      </c>
      <c r="T111" s="129"/>
      <c r="U111" s="129"/>
      <c r="V111" s="129"/>
      <c r="W111" s="129"/>
      <c r="X111" s="148">
        <v>14.94</v>
      </c>
      <c r="Y111" s="151">
        <v>26.33</v>
      </c>
      <c r="Z111" s="129"/>
      <c r="AA111" s="129">
        <v>13.41</v>
      </c>
      <c r="AB111" s="129"/>
      <c r="AC111" s="129">
        <v>1.83</v>
      </c>
      <c r="AD111" s="148">
        <v>19.75</v>
      </c>
      <c r="AE111" s="129"/>
      <c r="AF111" s="129"/>
      <c r="AG111" s="134">
        <v>1E-4</v>
      </c>
      <c r="AH111" s="139" t="s">
        <v>228</v>
      </c>
      <c r="AI111" s="134">
        <f t="shared" si="25"/>
        <v>189.15199999999999</v>
      </c>
      <c r="AJ111" s="140">
        <v>19.271999999999998</v>
      </c>
      <c r="AK111" s="129">
        <v>11.88</v>
      </c>
      <c r="AL111" s="129">
        <v>158</v>
      </c>
      <c r="AM111" s="129"/>
      <c r="AN111" s="134">
        <f t="shared" si="9"/>
        <v>0</v>
      </c>
      <c r="AO111" s="134">
        <f t="shared" si="26"/>
        <v>0</v>
      </c>
      <c r="AP111" s="129"/>
      <c r="AQ111" s="129"/>
      <c r="AR111" s="129"/>
      <c r="AS111" s="129"/>
      <c r="AT111" s="129"/>
      <c r="AU111" s="129"/>
      <c r="AV111" s="129"/>
      <c r="AW111" s="136"/>
      <c r="AX111" s="129"/>
      <c r="AY111" s="129"/>
      <c r="AZ111" s="129"/>
      <c r="BA111" s="129"/>
      <c r="BB111" s="129">
        <v>0</v>
      </c>
      <c r="BC111" s="129"/>
      <c r="BD111" s="129"/>
      <c r="BE111" s="129"/>
      <c r="BF111" s="134">
        <f t="shared" si="27"/>
        <v>415.02199999999999</v>
      </c>
      <c r="BG111" s="129"/>
      <c r="BH111" s="80"/>
      <c r="BI111" s="143"/>
    </row>
    <row r="112" spans="1:61" ht="14.25" customHeight="1">
      <c r="A112" s="129">
        <v>106</v>
      </c>
      <c r="B112" s="129" t="s">
        <v>123</v>
      </c>
      <c r="C112" s="130" t="s">
        <v>229</v>
      </c>
      <c r="D112" s="131">
        <v>23</v>
      </c>
      <c r="E112" s="131"/>
      <c r="F112" s="131"/>
      <c r="G112" s="131">
        <v>3</v>
      </c>
      <c r="H112" s="131">
        <f t="shared" si="22"/>
        <v>26</v>
      </c>
      <c r="I112" s="134">
        <f t="shared" si="1"/>
        <v>343.23599999999999</v>
      </c>
      <c r="J112" s="134">
        <f t="shared" si="23"/>
        <v>186.44</v>
      </c>
      <c r="K112" s="148">
        <v>77.790000000000006</v>
      </c>
      <c r="L112" s="134">
        <f t="shared" si="3"/>
        <v>51.75</v>
      </c>
      <c r="M112" s="148">
        <v>51.75</v>
      </c>
      <c r="N112" s="129"/>
      <c r="O112" s="129"/>
      <c r="P112" s="129"/>
      <c r="Q112" s="129"/>
      <c r="R112" s="134">
        <f t="shared" si="24"/>
        <v>6.48</v>
      </c>
      <c r="S112" s="150">
        <v>6.48</v>
      </c>
      <c r="T112" s="129"/>
      <c r="U112" s="129"/>
      <c r="V112" s="129"/>
      <c r="W112" s="129"/>
      <c r="X112" s="129"/>
      <c r="Y112" s="151">
        <v>21.76</v>
      </c>
      <c r="Z112" s="129"/>
      <c r="AA112" s="129">
        <v>11.04</v>
      </c>
      <c r="AB112" s="129"/>
      <c r="AC112" s="129">
        <v>1.3</v>
      </c>
      <c r="AD112" s="148">
        <v>16.32</v>
      </c>
      <c r="AE112" s="129"/>
      <c r="AF112" s="129"/>
      <c r="AG112" s="134">
        <v>1E-4</v>
      </c>
      <c r="AH112" s="139" t="s">
        <v>229</v>
      </c>
      <c r="AI112" s="134">
        <f t="shared" si="25"/>
        <v>156.79599999999999</v>
      </c>
      <c r="AJ112" s="140">
        <v>18.616</v>
      </c>
      <c r="AK112" s="129">
        <v>15.18</v>
      </c>
      <c r="AL112" s="129">
        <v>86</v>
      </c>
      <c r="AM112" s="129">
        <v>37</v>
      </c>
      <c r="AN112" s="134">
        <f t="shared" si="9"/>
        <v>0</v>
      </c>
      <c r="AO112" s="134">
        <f t="shared" si="26"/>
        <v>0</v>
      </c>
      <c r="AP112" s="129"/>
      <c r="AQ112" s="129"/>
      <c r="AR112" s="129"/>
      <c r="AS112" s="129"/>
      <c r="AT112" s="129"/>
      <c r="AU112" s="129"/>
      <c r="AV112" s="129"/>
      <c r="AW112" s="136"/>
      <c r="AX112" s="129"/>
      <c r="AY112" s="129"/>
      <c r="AZ112" s="129"/>
      <c r="BA112" s="129"/>
      <c r="BB112" s="129">
        <v>46</v>
      </c>
      <c r="BC112" s="129">
        <v>20</v>
      </c>
      <c r="BD112" s="129"/>
      <c r="BE112" s="129"/>
      <c r="BF112" s="134">
        <f t="shared" si="27"/>
        <v>409.23599999999999</v>
      </c>
      <c r="BG112" s="129"/>
      <c r="BH112" s="80"/>
      <c r="BI112" s="143"/>
    </row>
    <row r="113" spans="1:61" ht="14.25" customHeight="1">
      <c r="A113" s="129">
        <v>107</v>
      </c>
      <c r="B113" s="129" t="s">
        <v>123</v>
      </c>
      <c r="C113" s="130" t="s">
        <v>230</v>
      </c>
      <c r="D113" s="131">
        <v>20</v>
      </c>
      <c r="E113" s="131">
        <v>6</v>
      </c>
      <c r="F113" s="131"/>
      <c r="G113" s="131">
        <v>22</v>
      </c>
      <c r="H113" s="131">
        <f t="shared" si="22"/>
        <v>48</v>
      </c>
      <c r="I113" s="134">
        <f t="shared" si="1"/>
        <v>277.01000000000005</v>
      </c>
      <c r="J113" s="134">
        <f t="shared" si="23"/>
        <v>216.80000000000004</v>
      </c>
      <c r="K113" s="148">
        <v>86.36</v>
      </c>
      <c r="L113" s="134">
        <f t="shared" si="3"/>
        <v>20.09</v>
      </c>
      <c r="M113" s="129"/>
      <c r="N113" s="148">
        <v>20.09</v>
      </c>
      <c r="O113" s="129"/>
      <c r="P113" s="129"/>
      <c r="Q113" s="129"/>
      <c r="R113" s="134">
        <f t="shared" si="24"/>
        <v>4.08</v>
      </c>
      <c r="S113" s="150">
        <v>4.08</v>
      </c>
      <c r="T113" s="129"/>
      <c r="U113" s="129"/>
      <c r="V113" s="129"/>
      <c r="W113" s="129"/>
      <c r="X113" s="148">
        <v>55.78</v>
      </c>
      <c r="Y113" s="151">
        <v>19.87</v>
      </c>
      <c r="Z113" s="129"/>
      <c r="AA113" s="129">
        <v>10.61</v>
      </c>
      <c r="AB113" s="129"/>
      <c r="AC113" s="129">
        <v>2.11</v>
      </c>
      <c r="AD113" s="148">
        <v>14.9</v>
      </c>
      <c r="AE113" s="129"/>
      <c r="AF113" s="129">
        <v>3</v>
      </c>
      <c r="AG113" s="134">
        <v>1E-4</v>
      </c>
      <c r="AH113" s="139" t="s">
        <v>230</v>
      </c>
      <c r="AI113" s="134">
        <f t="shared" si="25"/>
        <v>59.38</v>
      </c>
      <c r="AJ113" s="140">
        <v>9.3800000000000008</v>
      </c>
      <c r="AK113" s="129">
        <v>0</v>
      </c>
      <c r="AL113" s="129">
        <v>50</v>
      </c>
      <c r="AM113" s="129"/>
      <c r="AN113" s="134">
        <f t="shared" si="9"/>
        <v>0.83</v>
      </c>
      <c r="AO113" s="134">
        <f t="shared" si="26"/>
        <v>0</v>
      </c>
      <c r="AP113" s="129"/>
      <c r="AQ113" s="129"/>
      <c r="AR113" s="129"/>
      <c r="AS113" s="129"/>
      <c r="AT113" s="150">
        <v>0.83</v>
      </c>
      <c r="AU113" s="129"/>
      <c r="AV113" s="129"/>
      <c r="AW113" s="136"/>
      <c r="AX113" s="129"/>
      <c r="AY113" s="129"/>
      <c r="AZ113" s="129"/>
      <c r="BA113" s="129"/>
      <c r="BB113" s="129">
        <v>0</v>
      </c>
      <c r="BC113" s="129"/>
      <c r="BD113" s="129"/>
      <c r="BE113" s="129"/>
      <c r="BF113" s="134">
        <f t="shared" si="27"/>
        <v>277.01000000000005</v>
      </c>
      <c r="BG113" s="129"/>
      <c r="BH113" s="80"/>
      <c r="BI113" s="143"/>
    </row>
    <row r="114" spans="1:61" ht="14.25" customHeight="1">
      <c r="A114" s="129">
        <v>108</v>
      </c>
      <c r="B114" s="129" t="s">
        <v>123</v>
      </c>
      <c r="C114" s="146" t="s">
        <v>231</v>
      </c>
      <c r="D114" s="131">
        <v>22</v>
      </c>
      <c r="E114" s="131">
        <v>16</v>
      </c>
      <c r="F114" s="131"/>
      <c r="G114" s="131">
        <v>29</v>
      </c>
      <c r="H114" s="131">
        <f t="shared" si="22"/>
        <v>67</v>
      </c>
      <c r="I114" s="134">
        <f t="shared" si="1"/>
        <v>295.89999999999998</v>
      </c>
      <c r="J114" s="134">
        <f t="shared" si="23"/>
        <v>270.57</v>
      </c>
      <c r="K114" s="148">
        <v>118.81</v>
      </c>
      <c r="L114" s="134">
        <f t="shared" si="3"/>
        <v>22.25</v>
      </c>
      <c r="M114" s="129"/>
      <c r="N114" s="148">
        <v>22.25</v>
      </c>
      <c r="O114" s="129"/>
      <c r="P114" s="129"/>
      <c r="Q114" s="129"/>
      <c r="R114" s="134">
        <f t="shared" si="24"/>
        <v>4.49</v>
      </c>
      <c r="S114" s="150">
        <v>4.49</v>
      </c>
      <c r="T114" s="129"/>
      <c r="U114" s="129"/>
      <c r="V114" s="129"/>
      <c r="W114" s="129"/>
      <c r="X114" s="148">
        <v>70.72</v>
      </c>
      <c r="Y114" s="151">
        <v>22.65</v>
      </c>
      <c r="Z114" s="129"/>
      <c r="AA114" s="129">
        <v>12.25</v>
      </c>
      <c r="AB114" s="129"/>
      <c r="AC114" s="129">
        <v>2.41</v>
      </c>
      <c r="AD114" s="148">
        <v>16.989999999999998</v>
      </c>
      <c r="AE114" s="129"/>
      <c r="AF114" s="129"/>
      <c r="AG114" s="134">
        <v>1E-4</v>
      </c>
      <c r="AH114" s="146" t="s">
        <v>231</v>
      </c>
      <c r="AI114" s="134">
        <f t="shared" si="25"/>
        <v>25.33</v>
      </c>
      <c r="AJ114" s="140">
        <v>10.33</v>
      </c>
      <c r="AK114" s="129">
        <v>0</v>
      </c>
      <c r="AL114" s="129">
        <v>15</v>
      </c>
      <c r="AM114" s="129"/>
      <c r="AN114" s="134">
        <f t="shared" si="9"/>
        <v>0</v>
      </c>
      <c r="AO114" s="134">
        <f t="shared" si="26"/>
        <v>0</v>
      </c>
      <c r="AP114" s="129"/>
      <c r="AQ114" s="129"/>
      <c r="AR114" s="129"/>
      <c r="AS114" s="129"/>
      <c r="AT114" s="129"/>
      <c r="AU114" s="129"/>
      <c r="AV114" s="129"/>
      <c r="AW114" s="136"/>
      <c r="AX114" s="129"/>
      <c r="AY114" s="129"/>
      <c r="AZ114" s="129"/>
      <c r="BA114" s="129"/>
      <c r="BB114" s="129">
        <v>0</v>
      </c>
      <c r="BC114" s="129"/>
      <c r="BD114" s="129"/>
      <c r="BE114" s="129"/>
      <c r="BF114" s="134">
        <f t="shared" si="27"/>
        <v>295.89999999999998</v>
      </c>
      <c r="BG114" s="129"/>
      <c r="BH114" s="80"/>
      <c r="BI114" s="143"/>
    </row>
    <row r="115" spans="1:61" ht="14.25" customHeight="1">
      <c r="A115" s="129">
        <v>109</v>
      </c>
      <c r="B115" s="129" t="s">
        <v>123</v>
      </c>
      <c r="C115" s="146" t="s">
        <v>232</v>
      </c>
      <c r="D115" s="131">
        <v>20</v>
      </c>
      <c r="E115" s="131">
        <v>7</v>
      </c>
      <c r="F115" s="131"/>
      <c r="G115" s="131">
        <v>33</v>
      </c>
      <c r="H115" s="131">
        <f t="shared" si="22"/>
        <v>60</v>
      </c>
      <c r="I115" s="134">
        <f t="shared" si="1"/>
        <v>243.35999999999999</v>
      </c>
      <c r="J115" s="134">
        <f t="shared" si="23"/>
        <v>218.44</v>
      </c>
      <c r="K115" s="148">
        <v>87.41</v>
      </c>
      <c r="L115" s="134">
        <f t="shared" si="3"/>
        <v>20.09</v>
      </c>
      <c r="M115" s="129"/>
      <c r="N115" s="148">
        <v>20.09</v>
      </c>
      <c r="O115" s="129"/>
      <c r="P115" s="129"/>
      <c r="Q115" s="129"/>
      <c r="R115" s="134">
        <f t="shared" si="24"/>
        <v>4.08</v>
      </c>
      <c r="S115" s="150">
        <v>4.08</v>
      </c>
      <c r="T115" s="129"/>
      <c r="U115" s="129"/>
      <c r="V115" s="129"/>
      <c r="W115" s="129"/>
      <c r="X115" s="148">
        <v>56.77</v>
      </c>
      <c r="Y115" s="151">
        <v>19.71</v>
      </c>
      <c r="Z115" s="129"/>
      <c r="AA115" s="129">
        <v>10.51</v>
      </c>
      <c r="AB115" s="129"/>
      <c r="AC115" s="129">
        <v>2.09</v>
      </c>
      <c r="AD115" s="148">
        <v>14.78</v>
      </c>
      <c r="AE115" s="129"/>
      <c r="AF115" s="129">
        <v>3</v>
      </c>
      <c r="AG115" s="134">
        <v>1E-4</v>
      </c>
      <c r="AH115" s="146" t="s">
        <v>232</v>
      </c>
      <c r="AI115" s="134">
        <f t="shared" si="25"/>
        <v>24.16</v>
      </c>
      <c r="AJ115" s="140">
        <v>9.16</v>
      </c>
      <c r="AK115" s="129">
        <v>0</v>
      </c>
      <c r="AL115" s="129">
        <v>15</v>
      </c>
      <c r="AM115" s="129"/>
      <c r="AN115" s="134">
        <f t="shared" si="9"/>
        <v>0.76</v>
      </c>
      <c r="AO115" s="134">
        <f t="shared" si="26"/>
        <v>0</v>
      </c>
      <c r="AP115" s="129"/>
      <c r="AQ115" s="129"/>
      <c r="AR115" s="129"/>
      <c r="AS115" s="129"/>
      <c r="AT115" s="150">
        <v>0.76</v>
      </c>
      <c r="AU115" s="129"/>
      <c r="AV115" s="129"/>
      <c r="AW115" s="136"/>
      <c r="AX115" s="129"/>
      <c r="AY115" s="129"/>
      <c r="AZ115" s="129"/>
      <c r="BA115" s="129"/>
      <c r="BB115" s="129">
        <v>0</v>
      </c>
      <c r="BC115" s="129"/>
      <c r="BD115" s="129"/>
      <c r="BE115" s="129"/>
      <c r="BF115" s="134">
        <f t="shared" si="27"/>
        <v>243.35999999999999</v>
      </c>
      <c r="BG115" s="129"/>
      <c r="BH115" s="80"/>
      <c r="BI115" s="143"/>
    </row>
    <row r="116" spans="1:61" ht="14.25" customHeight="1">
      <c r="A116" s="129">
        <v>110</v>
      </c>
      <c r="B116" s="129" t="s">
        <v>123</v>
      </c>
      <c r="C116" s="146" t="s">
        <v>233</v>
      </c>
      <c r="D116" s="131">
        <v>15</v>
      </c>
      <c r="E116" s="131">
        <v>5</v>
      </c>
      <c r="F116" s="131"/>
      <c r="G116" s="131">
        <v>8</v>
      </c>
      <c r="H116" s="131">
        <f t="shared" si="22"/>
        <v>28</v>
      </c>
      <c r="I116" s="134">
        <f t="shared" si="1"/>
        <v>187.45999999999998</v>
      </c>
      <c r="J116" s="134">
        <f t="shared" si="23"/>
        <v>165.49999999999997</v>
      </c>
      <c r="K116" s="148">
        <v>68.22</v>
      </c>
      <c r="L116" s="134">
        <f t="shared" si="3"/>
        <v>15.34</v>
      </c>
      <c r="M116" s="129"/>
      <c r="N116" s="148">
        <v>15.34</v>
      </c>
      <c r="O116" s="129"/>
      <c r="P116" s="129"/>
      <c r="Q116" s="129"/>
      <c r="R116" s="134">
        <f t="shared" si="24"/>
        <v>3.06</v>
      </c>
      <c r="S116" s="150">
        <v>3.06</v>
      </c>
      <c r="T116" s="129"/>
      <c r="U116" s="129"/>
      <c r="V116" s="129"/>
      <c r="W116" s="129"/>
      <c r="X116" s="148">
        <v>42.33</v>
      </c>
      <c r="Y116" s="151">
        <v>15.29</v>
      </c>
      <c r="Z116" s="129"/>
      <c r="AA116" s="129">
        <v>8.16</v>
      </c>
      <c r="AB116" s="129"/>
      <c r="AC116" s="129">
        <v>1.63</v>
      </c>
      <c r="AD116" s="148">
        <v>11.47</v>
      </c>
      <c r="AE116" s="129"/>
      <c r="AF116" s="129"/>
      <c r="AG116" s="134">
        <v>1E-4</v>
      </c>
      <c r="AH116" s="146" t="s">
        <v>233</v>
      </c>
      <c r="AI116" s="134">
        <f t="shared" si="25"/>
        <v>21.96</v>
      </c>
      <c r="AJ116" s="140">
        <v>6.96</v>
      </c>
      <c r="AK116" s="129">
        <v>0</v>
      </c>
      <c r="AL116" s="129">
        <v>15</v>
      </c>
      <c r="AM116" s="129"/>
      <c r="AN116" s="134">
        <f t="shared" si="9"/>
        <v>0</v>
      </c>
      <c r="AO116" s="134">
        <f t="shared" si="26"/>
        <v>0</v>
      </c>
      <c r="AP116" s="129"/>
      <c r="AQ116" s="129"/>
      <c r="AR116" s="129"/>
      <c r="AS116" s="129"/>
      <c r="AT116" s="129"/>
      <c r="AU116" s="129"/>
      <c r="AV116" s="129"/>
      <c r="AW116" s="136"/>
      <c r="AX116" s="129"/>
      <c r="AY116" s="129"/>
      <c r="AZ116" s="129"/>
      <c r="BA116" s="129"/>
      <c r="BB116" s="129">
        <v>0</v>
      </c>
      <c r="BC116" s="129"/>
      <c r="BD116" s="129"/>
      <c r="BE116" s="129"/>
      <c r="BF116" s="134">
        <f t="shared" si="27"/>
        <v>187.45999999999998</v>
      </c>
      <c r="BG116" s="129"/>
      <c r="BH116" s="80"/>
      <c r="BI116" s="143"/>
    </row>
    <row r="117" spans="1:61" ht="14.25" customHeight="1">
      <c r="A117" s="129">
        <v>111</v>
      </c>
      <c r="B117" s="129" t="s">
        <v>123</v>
      </c>
      <c r="C117" s="146" t="s">
        <v>234</v>
      </c>
      <c r="D117" s="131">
        <v>9</v>
      </c>
      <c r="E117" s="131">
        <v>11</v>
      </c>
      <c r="F117" s="131"/>
      <c r="G117" s="131">
        <v>24</v>
      </c>
      <c r="H117" s="131">
        <f t="shared" si="22"/>
        <v>44</v>
      </c>
      <c r="I117" s="134">
        <f t="shared" si="1"/>
        <v>184.732</v>
      </c>
      <c r="J117" s="134">
        <f t="shared" si="23"/>
        <v>163.83000000000001</v>
      </c>
      <c r="K117" s="148">
        <v>58.3</v>
      </c>
      <c r="L117" s="134">
        <f t="shared" si="3"/>
        <v>8.86</v>
      </c>
      <c r="M117" s="129"/>
      <c r="N117" s="148">
        <v>8.86</v>
      </c>
      <c r="O117" s="129"/>
      <c r="P117" s="129"/>
      <c r="Q117" s="129"/>
      <c r="R117" s="134">
        <f t="shared" si="24"/>
        <v>1.84</v>
      </c>
      <c r="S117" s="150">
        <v>1.84</v>
      </c>
      <c r="T117" s="129"/>
      <c r="U117" s="129"/>
      <c r="V117" s="129"/>
      <c r="W117" s="129"/>
      <c r="X117" s="148">
        <v>33.369999999999997</v>
      </c>
      <c r="Y117" s="151">
        <v>9.39</v>
      </c>
      <c r="Z117" s="129"/>
      <c r="AA117" s="129">
        <v>5.03</v>
      </c>
      <c r="AB117" s="129"/>
      <c r="AC117" s="129">
        <v>1</v>
      </c>
      <c r="AD117" s="148">
        <v>7.04</v>
      </c>
      <c r="AE117" s="129"/>
      <c r="AF117" s="129">
        <v>39</v>
      </c>
      <c r="AG117" s="134">
        <v>1E-4</v>
      </c>
      <c r="AH117" s="146" t="s">
        <v>234</v>
      </c>
      <c r="AI117" s="134">
        <f t="shared" si="25"/>
        <v>19.391999999999999</v>
      </c>
      <c r="AJ117" s="140">
        <v>4.3920000000000003</v>
      </c>
      <c r="AK117" s="129">
        <v>0</v>
      </c>
      <c r="AL117" s="129">
        <v>15</v>
      </c>
      <c r="AM117" s="129"/>
      <c r="AN117" s="134">
        <f t="shared" si="9"/>
        <v>1.51</v>
      </c>
      <c r="AO117" s="134">
        <f t="shared" si="26"/>
        <v>0</v>
      </c>
      <c r="AP117" s="129"/>
      <c r="AQ117" s="129"/>
      <c r="AR117" s="129"/>
      <c r="AS117" s="129"/>
      <c r="AT117" s="150">
        <v>1.51</v>
      </c>
      <c r="AU117" s="129"/>
      <c r="AV117" s="129"/>
      <c r="AW117" s="136"/>
      <c r="AX117" s="129"/>
      <c r="AY117" s="129"/>
      <c r="AZ117" s="129"/>
      <c r="BA117" s="129"/>
      <c r="BB117" s="129">
        <v>0</v>
      </c>
      <c r="BC117" s="129"/>
      <c r="BD117" s="129"/>
      <c r="BE117" s="129"/>
      <c r="BF117" s="134">
        <f t="shared" si="27"/>
        <v>184.732</v>
      </c>
      <c r="BG117" s="129"/>
      <c r="BH117" s="80"/>
      <c r="BI117" s="143"/>
    </row>
    <row r="118" spans="1:61" ht="14.25" customHeight="1">
      <c r="A118" s="129">
        <v>112</v>
      </c>
      <c r="B118" s="129" t="s">
        <v>123</v>
      </c>
      <c r="C118" s="130" t="s">
        <v>235</v>
      </c>
      <c r="D118" s="131">
        <v>4</v>
      </c>
      <c r="E118" s="131">
        <v>1</v>
      </c>
      <c r="F118" s="131"/>
      <c r="G118" s="131">
        <v>5</v>
      </c>
      <c r="H118" s="131">
        <f t="shared" si="22"/>
        <v>10</v>
      </c>
      <c r="I118" s="134">
        <f t="shared" si="1"/>
        <v>71.58</v>
      </c>
      <c r="J118" s="134">
        <f t="shared" si="23"/>
        <v>41.459999999999994</v>
      </c>
      <c r="K118" s="148">
        <v>19.84</v>
      </c>
      <c r="L118" s="134">
        <f t="shared" si="3"/>
        <v>0</v>
      </c>
      <c r="M118" s="129"/>
      <c r="N118" s="129"/>
      <c r="O118" s="129"/>
      <c r="P118" s="129"/>
      <c r="Q118" s="129"/>
      <c r="R118" s="134">
        <f t="shared" si="24"/>
        <v>0</v>
      </c>
      <c r="S118" s="129"/>
      <c r="T118" s="129"/>
      <c r="U118" s="129"/>
      <c r="V118" s="129"/>
      <c r="W118" s="129"/>
      <c r="X118" s="148">
        <v>10.96</v>
      </c>
      <c r="Y118" s="151">
        <v>4.45</v>
      </c>
      <c r="Z118" s="129"/>
      <c r="AA118" s="129">
        <v>2.4</v>
      </c>
      <c r="AB118" s="129"/>
      <c r="AC118" s="129">
        <v>0.47</v>
      </c>
      <c r="AD118" s="148">
        <v>3.34</v>
      </c>
      <c r="AE118" s="129"/>
      <c r="AF118" s="129"/>
      <c r="AG118" s="134">
        <v>1E-4</v>
      </c>
      <c r="AH118" s="139" t="s">
        <v>235</v>
      </c>
      <c r="AI118" s="134">
        <f t="shared" si="25"/>
        <v>30.12</v>
      </c>
      <c r="AJ118" s="140">
        <v>2.12</v>
      </c>
      <c r="AK118" s="129">
        <v>0</v>
      </c>
      <c r="AL118" s="129">
        <v>28</v>
      </c>
      <c r="AM118" s="129"/>
      <c r="AN118" s="134">
        <f t="shared" si="9"/>
        <v>0</v>
      </c>
      <c r="AO118" s="134">
        <f t="shared" si="26"/>
        <v>0</v>
      </c>
      <c r="AP118" s="129"/>
      <c r="AQ118" s="129"/>
      <c r="AR118" s="129"/>
      <c r="AS118" s="129"/>
      <c r="AT118" s="129"/>
      <c r="AU118" s="129"/>
      <c r="AV118" s="129"/>
      <c r="AW118" s="136"/>
      <c r="AX118" s="129"/>
      <c r="AY118" s="129"/>
      <c r="AZ118" s="129"/>
      <c r="BA118" s="129"/>
      <c r="BB118" s="129">
        <v>35</v>
      </c>
      <c r="BC118" s="129"/>
      <c r="BD118" s="129"/>
      <c r="BE118" s="129"/>
      <c r="BF118" s="134">
        <f t="shared" si="27"/>
        <v>106.58</v>
      </c>
      <c r="BG118" s="129"/>
      <c r="BH118" s="80"/>
      <c r="BI118" s="143"/>
    </row>
    <row r="119" spans="1:61" ht="14.25" customHeight="1">
      <c r="A119" s="129">
        <v>113</v>
      </c>
      <c r="B119" s="129" t="s">
        <v>123</v>
      </c>
      <c r="C119" s="130" t="s">
        <v>236</v>
      </c>
      <c r="D119" s="131">
        <v>28</v>
      </c>
      <c r="E119" s="131"/>
      <c r="F119" s="131"/>
      <c r="G119" s="131">
        <v>26</v>
      </c>
      <c r="H119" s="131">
        <f t="shared" si="22"/>
        <v>54</v>
      </c>
      <c r="I119" s="134">
        <f t="shared" si="1"/>
        <v>422.92999999999995</v>
      </c>
      <c r="J119" s="134">
        <f t="shared" si="23"/>
        <v>229.04999999999993</v>
      </c>
      <c r="K119" s="148">
        <v>95.7</v>
      </c>
      <c r="L119" s="134">
        <f t="shared" si="3"/>
        <v>38.25</v>
      </c>
      <c r="M119" s="148">
        <v>38.25</v>
      </c>
      <c r="N119" s="129"/>
      <c r="O119" s="129"/>
      <c r="P119" s="129"/>
      <c r="Q119" s="129"/>
      <c r="R119" s="134">
        <f t="shared" si="24"/>
        <v>5.14</v>
      </c>
      <c r="S119" s="150">
        <v>5.14</v>
      </c>
      <c r="T119" s="129"/>
      <c r="U119" s="129"/>
      <c r="V119" s="129"/>
      <c r="W119" s="129"/>
      <c r="X119" s="148">
        <v>27.39</v>
      </c>
      <c r="Y119" s="151">
        <v>26.64</v>
      </c>
      <c r="Z119" s="129"/>
      <c r="AA119" s="129">
        <v>13.91</v>
      </c>
      <c r="AB119" s="129"/>
      <c r="AC119" s="129">
        <v>2.04</v>
      </c>
      <c r="AD119" s="148">
        <v>19.98</v>
      </c>
      <c r="AE119" s="129"/>
      <c r="AF119" s="129"/>
      <c r="AG119" s="134">
        <v>1E-4</v>
      </c>
      <c r="AH119" s="139" t="s">
        <v>236</v>
      </c>
      <c r="AI119" s="134">
        <f t="shared" si="25"/>
        <v>189.25</v>
      </c>
      <c r="AJ119" s="140">
        <v>31.03</v>
      </c>
      <c r="AK119" s="129">
        <v>11.22</v>
      </c>
      <c r="AL119" s="129">
        <v>147</v>
      </c>
      <c r="AM119" s="129"/>
      <c r="AN119" s="134">
        <f t="shared" si="9"/>
        <v>4.63</v>
      </c>
      <c r="AO119" s="134">
        <f t="shared" si="26"/>
        <v>0</v>
      </c>
      <c r="AP119" s="129"/>
      <c r="AQ119" s="129"/>
      <c r="AR119" s="129"/>
      <c r="AS119" s="129"/>
      <c r="AT119" s="150">
        <v>4.63</v>
      </c>
      <c r="AU119" s="129"/>
      <c r="AV119" s="129"/>
      <c r="AW119" s="136"/>
      <c r="AX119" s="129"/>
      <c r="AY119" s="129"/>
      <c r="AZ119" s="129"/>
      <c r="BA119" s="129"/>
      <c r="BB119" s="129">
        <v>340.22703999999999</v>
      </c>
      <c r="BC119" s="129"/>
      <c r="BD119" s="129"/>
      <c r="BE119" s="129"/>
      <c r="BF119" s="134">
        <f t="shared" si="27"/>
        <v>763.15703999999994</v>
      </c>
      <c r="BG119" s="129"/>
      <c r="BH119" s="80"/>
      <c r="BI119" s="143"/>
    </row>
    <row r="120" spans="1:61" ht="14.25" customHeight="1">
      <c r="A120" s="129">
        <v>114</v>
      </c>
      <c r="B120" s="129" t="s">
        <v>123</v>
      </c>
      <c r="C120" s="130" t="s">
        <v>237</v>
      </c>
      <c r="D120" s="131">
        <v>34</v>
      </c>
      <c r="E120" s="131"/>
      <c r="F120" s="131"/>
      <c r="G120" s="131">
        <v>15</v>
      </c>
      <c r="H120" s="131">
        <f t="shared" si="22"/>
        <v>49</v>
      </c>
      <c r="I120" s="134">
        <f t="shared" si="1"/>
        <v>736.1</v>
      </c>
      <c r="J120" s="134">
        <f t="shared" si="23"/>
        <v>482.62</v>
      </c>
      <c r="K120" s="148">
        <v>116.29</v>
      </c>
      <c r="L120" s="134">
        <f t="shared" si="3"/>
        <v>45</v>
      </c>
      <c r="M120" s="148">
        <v>45</v>
      </c>
      <c r="N120" s="129"/>
      <c r="O120" s="129"/>
      <c r="P120" s="129"/>
      <c r="Q120" s="129"/>
      <c r="R120" s="134">
        <f t="shared" si="24"/>
        <v>6.48</v>
      </c>
      <c r="S120" s="150">
        <v>6.48</v>
      </c>
      <c r="T120" s="129"/>
      <c r="U120" s="129"/>
      <c r="V120" s="129"/>
      <c r="W120" s="129"/>
      <c r="X120" s="148">
        <v>34.86</v>
      </c>
      <c r="Y120" s="151">
        <v>32.42</v>
      </c>
      <c r="Z120" s="129"/>
      <c r="AA120" s="129">
        <v>16.78</v>
      </c>
      <c r="AB120" s="129"/>
      <c r="AC120" s="129">
        <v>2.4700000000000002</v>
      </c>
      <c r="AD120" s="148">
        <v>24.32</v>
      </c>
      <c r="AE120" s="129"/>
      <c r="AF120" s="148">
        <v>204</v>
      </c>
      <c r="AG120" s="134">
        <v>1E-4</v>
      </c>
      <c r="AH120" s="139" t="s">
        <v>237</v>
      </c>
      <c r="AI120" s="134">
        <f t="shared" si="25"/>
        <v>246.86</v>
      </c>
      <c r="AJ120" s="140">
        <v>30.66</v>
      </c>
      <c r="AK120" s="129">
        <v>13.2</v>
      </c>
      <c r="AL120" s="129">
        <v>173</v>
      </c>
      <c r="AM120" s="129">
        <v>30</v>
      </c>
      <c r="AN120" s="134">
        <f t="shared" si="9"/>
        <v>6.62</v>
      </c>
      <c r="AO120" s="134">
        <f t="shared" si="26"/>
        <v>0</v>
      </c>
      <c r="AP120" s="129"/>
      <c r="AQ120" s="129"/>
      <c r="AR120" s="129"/>
      <c r="AS120" s="129"/>
      <c r="AT120" s="150">
        <v>6.62</v>
      </c>
      <c r="AU120" s="129"/>
      <c r="AV120" s="129"/>
      <c r="AW120" s="136"/>
      <c r="AX120" s="129"/>
      <c r="AY120" s="129"/>
      <c r="AZ120" s="129"/>
      <c r="BA120" s="150"/>
      <c r="BB120" s="129">
        <v>140.06</v>
      </c>
      <c r="BC120" s="129"/>
      <c r="BD120" s="129"/>
      <c r="BE120" s="129"/>
      <c r="BF120" s="134">
        <f t="shared" si="27"/>
        <v>876.16000000000008</v>
      </c>
      <c r="BG120" s="129"/>
      <c r="BH120" s="80"/>
      <c r="BI120" s="143"/>
    </row>
    <row r="121" spans="1:61" ht="14.25" customHeight="1">
      <c r="A121" s="129">
        <v>115</v>
      </c>
      <c r="B121" s="129" t="s">
        <v>123</v>
      </c>
      <c r="C121" s="130" t="s">
        <v>238</v>
      </c>
      <c r="D121" s="131">
        <v>38</v>
      </c>
      <c r="E121" s="131"/>
      <c r="F121" s="131">
        <v>1</v>
      </c>
      <c r="G121" s="131">
        <v>58</v>
      </c>
      <c r="H121" s="131">
        <f t="shared" si="22"/>
        <v>97</v>
      </c>
      <c r="I121" s="134">
        <f t="shared" si="1"/>
        <v>636.46</v>
      </c>
      <c r="J121" s="134">
        <f t="shared" si="23"/>
        <v>352.42000000000007</v>
      </c>
      <c r="K121" s="148">
        <v>157.9</v>
      </c>
      <c r="L121" s="134">
        <f t="shared" si="3"/>
        <v>65.25</v>
      </c>
      <c r="M121" s="148">
        <v>65.25</v>
      </c>
      <c r="N121" s="129"/>
      <c r="O121" s="129"/>
      <c r="P121" s="129"/>
      <c r="Q121" s="129"/>
      <c r="R121" s="134">
        <f t="shared" si="24"/>
        <v>10.93</v>
      </c>
      <c r="S121" s="150">
        <v>10.93</v>
      </c>
      <c r="T121" s="129"/>
      <c r="U121" s="129"/>
      <c r="V121" s="129"/>
      <c r="W121" s="129"/>
      <c r="X121" s="148">
        <v>22.41</v>
      </c>
      <c r="Y121" s="151">
        <v>41.04</v>
      </c>
      <c r="Z121" s="129"/>
      <c r="AA121" s="129">
        <v>21.31</v>
      </c>
      <c r="AB121" s="129"/>
      <c r="AC121" s="129">
        <v>2.8</v>
      </c>
      <c r="AD121" s="148">
        <v>30.78</v>
      </c>
      <c r="AE121" s="129"/>
      <c r="AF121" s="129"/>
      <c r="AG121" s="134">
        <v>1E-4</v>
      </c>
      <c r="AH121" s="139" t="s">
        <v>238</v>
      </c>
      <c r="AI121" s="134">
        <f t="shared" si="25"/>
        <v>252.02</v>
      </c>
      <c r="AJ121" s="140">
        <v>37.380000000000003</v>
      </c>
      <c r="AK121" s="129">
        <v>19.14</v>
      </c>
      <c r="AL121" s="129">
        <v>194</v>
      </c>
      <c r="AM121" s="129">
        <v>1.5</v>
      </c>
      <c r="AN121" s="134">
        <f t="shared" si="9"/>
        <v>32.019999999999996</v>
      </c>
      <c r="AO121" s="134">
        <f t="shared" si="26"/>
        <v>5.89</v>
      </c>
      <c r="AP121" s="129">
        <v>1.84</v>
      </c>
      <c r="AQ121" s="129">
        <v>4.05</v>
      </c>
      <c r="AR121" s="129">
        <v>12.03</v>
      </c>
      <c r="AS121" s="129"/>
      <c r="AT121" s="150">
        <v>14.1</v>
      </c>
      <c r="AU121" s="150"/>
      <c r="AV121" s="129"/>
      <c r="AW121" s="136"/>
      <c r="AX121" s="129"/>
      <c r="AY121" s="129"/>
      <c r="AZ121" s="129"/>
      <c r="BA121" s="150"/>
      <c r="BB121" s="129">
        <v>277</v>
      </c>
      <c r="BC121" s="129"/>
      <c r="BD121" s="129"/>
      <c r="BE121" s="129"/>
      <c r="BF121" s="134">
        <f t="shared" si="27"/>
        <v>913.46</v>
      </c>
      <c r="BG121" s="129"/>
      <c r="BH121" s="80"/>
      <c r="BI121" s="143"/>
    </row>
    <row r="122" spans="1:61" ht="14.25" customHeight="1">
      <c r="A122" s="129">
        <v>116</v>
      </c>
      <c r="B122" s="129" t="s">
        <v>123</v>
      </c>
      <c r="C122" s="130" t="s">
        <v>239</v>
      </c>
      <c r="D122" s="131">
        <v>7</v>
      </c>
      <c r="E122" s="131">
        <v>44</v>
      </c>
      <c r="F122" s="131"/>
      <c r="G122" s="131">
        <v>3</v>
      </c>
      <c r="H122" s="131">
        <f t="shared" si="22"/>
        <v>54</v>
      </c>
      <c r="I122" s="134">
        <f t="shared" si="1"/>
        <v>796.01599999999996</v>
      </c>
      <c r="J122" s="134">
        <f t="shared" si="23"/>
        <v>345.25</v>
      </c>
      <c r="K122" s="148">
        <v>149.86000000000001</v>
      </c>
      <c r="L122" s="134">
        <f t="shared" si="3"/>
        <v>0</v>
      </c>
      <c r="M122" s="129"/>
      <c r="N122" s="129"/>
      <c r="O122" s="129"/>
      <c r="P122" s="129"/>
      <c r="Q122" s="129"/>
      <c r="R122" s="134">
        <f t="shared" si="24"/>
        <v>0</v>
      </c>
      <c r="S122" s="129"/>
      <c r="T122" s="129"/>
      <c r="U122" s="129"/>
      <c r="V122" s="129"/>
      <c r="W122" s="129"/>
      <c r="X122" s="148">
        <v>61.25</v>
      </c>
      <c r="Y122" s="151">
        <v>47.66</v>
      </c>
      <c r="Z122" s="129">
        <v>19.97</v>
      </c>
      <c r="AA122" s="148">
        <v>25.7</v>
      </c>
      <c r="AB122" s="129"/>
      <c r="AC122" s="129">
        <v>5.07</v>
      </c>
      <c r="AD122" s="148">
        <v>35.74</v>
      </c>
      <c r="AE122" s="129"/>
      <c r="AF122" s="129"/>
      <c r="AG122" s="134">
        <v>1E-4</v>
      </c>
      <c r="AH122" s="139" t="s">
        <v>239</v>
      </c>
      <c r="AI122" s="134">
        <f t="shared" si="25"/>
        <v>450.25599999999997</v>
      </c>
      <c r="AJ122" s="140">
        <v>5.25599999999997</v>
      </c>
      <c r="AK122" s="129">
        <v>0</v>
      </c>
      <c r="AL122" s="129">
        <v>157</v>
      </c>
      <c r="AM122" s="129">
        <v>288</v>
      </c>
      <c r="AN122" s="134">
        <f t="shared" si="9"/>
        <v>0.51</v>
      </c>
      <c r="AO122" s="134">
        <f t="shared" si="26"/>
        <v>0</v>
      </c>
      <c r="AP122" s="129"/>
      <c r="AQ122" s="129"/>
      <c r="AR122" s="129"/>
      <c r="AS122" s="129"/>
      <c r="AT122" s="150">
        <v>0.51</v>
      </c>
      <c r="AU122" s="129"/>
      <c r="AV122" s="129"/>
      <c r="AW122" s="136"/>
      <c r="AX122" s="129"/>
      <c r="AY122" s="129"/>
      <c r="AZ122" s="129"/>
      <c r="BA122" s="129"/>
      <c r="BB122" s="129">
        <v>55</v>
      </c>
      <c r="BC122" s="129"/>
      <c r="BD122" s="129"/>
      <c r="BE122" s="129"/>
      <c r="BF122" s="134">
        <f t="shared" si="27"/>
        <v>851.01599999999996</v>
      </c>
      <c r="BG122" s="129"/>
      <c r="BH122" s="80"/>
      <c r="BI122" s="143"/>
    </row>
    <row r="123" spans="1:61" ht="14.25" customHeight="1">
      <c r="A123" s="129">
        <v>117</v>
      </c>
      <c r="B123" s="129" t="s">
        <v>123</v>
      </c>
      <c r="C123" s="130" t="s">
        <v>240</v>
      </c>
      <c r="D123" s="131">
        <v>57</v>
      </c>
      <c r="E123" s="131"/>
      <c r="F123" s="131"/>
      <c r="G123" s="131">
        <v>76</v>
      </c>
      <c r="H123" s="131">
        <f t="shared" si="22"/>
        <v>133</v>
      </c>
      <c r="I123" s="134">
        <f t="shared" si="1"/>
        <v>1204.7619999999999</v>
      </c>
      <c r="J123" s="134">
        <f t="shared" si="23"/>
        <v>647.31999999999994</v>
      </c>
      <c r="K123" s="148">
        <v>325.12</v>
      </c>
      <c r="L123" s="134">
        <f t="shared" si="3"/>
        <v>33.75</v>
      </c>
      <c r="M123" s="148">
        <v>33.75</v>
      </c>
      <c r="N123" s="129"/>
      <c r="O123" s="129"/>
      <c r="P123" s="129"/>
      <c r="Q123" s="129"/>
      <c r="R123" s="134">
        <f t="shared" si="24"/>
        <v>5.43</v>
      </c>
      <c r="S123" s="150">
        <v>5.43</v>
      </c>
      <c r="T123" s="129"/>
      <c r="U123" s="129"/>
      <c r="V123" s="129"/>
      <c r="W123" s="129"/>
      <c r="X123" s="148">
        <v>104.58</v>
      </c>
      <c r="Y123" s="151">
        <v>75.02</v>
      </c>
      <c r="Z123" s="129"/>
      <c r="AA123" s="129">
        <v>39.97</v>
      </c>
      <c r="AB123" s="129"/>
      <c r="AC123" s="129">
        <v>7.18</v>
      </c>
      <c r="AD123" s="148">
        <v>56.27</v>
      </c>
      <c r="AE123" s="129"/>
      <c r="AF123" s="129"/>
      <c r="AG123" s="134">
        <v>1E-4</v>
      </c>
      <c r="AH123" s="139" t="s">
        <v>240</v>
      </c>
      <c r="AI123" s="134">
        <f t="shared" si="25"/>
        <v>537.96199999999999</v>
      </c>
      <c r="AJ123" s="140">
        <v>55.061999999999998</v>
      </c>
      <c r="AK123" s="129">
        <v>9.9</v>
      </c>
      <c r="AL123" s="129">
        <v>473</v>
      </c>
      <c r="AM123" s="129"/>
      <c r="AN123" s="134">
        <f t="shared" si="9"/>
        <v>19.48</v>
      </c>
      <c r="AO123" s="134">
        <f t="shared" si="26"/>
        <v>0</v>
      </c>
      <c r="AP123" s="129"/>
      <c r="AQ123" s="129"/>
      <c r="AR123" s="129"/>
      <c r="AS123" s="129"/>
      <c r="AT123" s="150">
        <v>6.48</v>
      </c>
      <c r="AU123" s="129"/>
      <c r="AV123" s="129"/>
      <c r="AW123" s="136"/>
      <c r="AX123" s="129"/>
      <c r="AY123" s="129"/>
      <c r="AZ123" s="129"/>
      <c r="BA123" s="129">
        <v>13</v>
      </c>
      <c r="BB123" s="129">
        <v>40</v>
      </c>
      <c r="BC123" s="129"/>
      <c r="BD123" s="129"/>
      <c r="BE123" s="129"/>
      <c r="BF123" s="134">
        <f t="shared" si="27"/>
        <v>1244.7619999999999</v>
      </c>
      <c r="BG123" s="129"/>
      <c r="BH123" s="80"/>
      <c r="BI123" s="143"/>
    </row>
    <row r="124" spans="1:61" ht="14.25" customHeight="1">
      <c r="A124" s="129">
        <v>118</v>
      </c>
      <c r="B124" s="129" t="s">
        <v>123</v>
      </c>
      <c r="C124" s="144" t="s">
        <v>241</v>
      </c>
      <c r="D124" s="131">
        <v>272</v>
      </c>
      <c r="E124" s="131"/>
      <c r="F124" s="131"/>
      <c r="G124" s="131">
        <v>86</v>
      </c>
      <c r="H124" s="131">
        <f t="shared" si="22"/>
        <v>358</v>
      </c>
      <c r="I124" s="134">
        <f t="shared" si="1"/>
        <v>3456.09</v>
      </c>
      <c r="J124" s="134">
        <f t="shared" si="23"/>
        <v>2891</v>
      </c>
      <c r="K124" s="148">
        <v>1408.1</v>
      </c>
      <c r="L124" s="134">
        <f t="shared" si="3"/>
        <v>0</v>
      </c>
      <c r="M124" s="129"/>
      <c r="N124" s="129"/>
      <c r="O124" s="129"/>
      <c r="P124" s="129"/>
      <c r="Q124" s="129"/>
      <c r="R124" s="134">
        <f t="shared" si="24"/>
        <v>0</v>
      </c>
      <c r="S124" s="129"/>
      <c r="T124" s="129"/>
      <c r="U124" s="129"/>
      <c r="V124" s="129"/>
      <c r="W124" s="129"/>
      <c r="X124" s="148">
        <v>677.28</v>
      </c>
      <c r="Y124" s="151">
        <v>333.66</v>
      </c>
      <c r="Z124" s="129"/>
      <c r="AA124" s="129">
        <v>177.91</v>
      </c>
      <c r="AB124" s="129"/>
      <c r="AC124" s="129">
        <v>43.8</v>
      </c>
      <c r="AD124" s="148">
        <v>250.25</v>
      </c>
      <c r="AE124" s="129"/>
      <c r="AF124" s="129"/>
      <c r="AG124" s="134">
        <v>1E-4</v>
      </c>
      <c r="AH124" s="152" t="s">
        <v>241</v>
      </c>
      <c r="AI124" s="134">
        <f t="shared" si="25"/>
        <v>437</v>
      </c>
      <c r="AJ124" s="140">
        <v>320.60000000000002</v>
      </c>
      <c r="AK124" s="129">
        <v>0</v>
      </c>
      <c r="AL124" s="129">
        <v>82</v>
      </c>
      <c r="AM124" s="129">
        <v>34.4</v>
      </c>
      <c r="AN124" s="134">
        <f t="shared" si="9"/>
        <v>128.09</v>
      </c>
      <c r="AO124" s="134">
        <f t="shared" si="26"/>
        <v>0</v>
      </c>
      <c r="AP124" s="129"/>
      <c r="AQ124" s="129"/>
      <c r="AR124" s="129"/>
      <c r="AS124" s="129"/>
      <c r="AT124" s="150">
        <v>5.09</v>
      </c>
      <c r="AU124" s="129"/>
      <c r="AV124" s="129"/>
      <c r="AW124" s="154">
        <v>123</v>
      </c>
      <c r="AX124" s="129"/>
      <c r="AY124" s="129"/>
      <c r="AZ124" s="129"/>
      <c r="BA124" s="150"/>
      <c r="BB124" s="129">
        <f>100+20</f>
        <v>120</v>
      </c>
      <c r="BC124" s="129"/>
      <c r="BD124" s="129"/>
      <c r="BE124" s="129"/>
      <c r="BF124" s="134">
        <f t="shared" si="27"/>
        <v>3576.09</v>
      </c>
      <c r="BG124" s="129"/>
      <c r="BH124" s="80"/>
      <c r="BI124" s="143"/>
    </row>
    <row r="125" spans="1:61" ht="14.25" customHeight="1">
      <c r="A125" s="129">
        <v>119</v>
      </c>
      <c r="B125" s="129" t="s">
        <v>123</v>
      </c>
      <c r="C125" s="144" t="s">
        <v>242</v>
      </c>
      <c r="D125" s="131">
        <v>87</v>
      </c>
      <c r="E125" s="131"/>
      <c r="F125" s="131"/>
      <c r="G125" s="131">
        <v>31</v>
      </c>
      <c r="H125" s="131">
        <f t="shared" si="22"/>
        <v>118</v>
      </c>
      <c r="I125" s="134">
        <f t="shared" si="1"/>
        <v>1331.7171999999998</v>
      </c>
      <c r="J125" s="134">
        <f t="shared" si="23"/>
        <v>975.51</v>
      </c>
      <c r="K125" s="148">
        <v>398.82</v>
      </c>
      <c r="L125" s="134">
        <f t="shared" si="3"/>
        <v>122.26</v>
      </c>
      <c r="M125" s="129"/>
      <c r="N125" s="148">
        <v>77.260000000000005</v>
      </c>
      <c r="O125" s="148">
        <v>45</v>
      </c>
      <c r="P125" s="129"/>
      <c r="Q125" s="129"/>
      <c r="R125" s="134">
        <f t="shared" si="24"/>
        <v>0</v>
      </c>
      <c r="S125" s="129"/>
      <c r="T125" s="129"/>
      <c r="U125" s="129"/>
      <c r="V125" s="129"/>
      <c r="W125" s="129"/>
      <c r="X125" s="148">
        <v>216.63</v>
      </c>
      <c r="Y125" s="151">
        <v>98.47</v>
      </c>
      <c r="Z125" s="129"/>
      <c r="AA125" s="129">
        <v>52.55</v>
      </c>
      <c r="AB125" s="129"/>
      <c r="AC125" s="129">
        <v>12.93</v>
      </c>
      <c r="AD125" s="148">
        <v>73.849999999999994</v>
      </c>
      <c r="AE125" s="129"/>
      <c r="AF125" s="129"/>
      <c r="AG125" s="134">
        <v>1E-4</v>
      </c>
      <c r="AH125" s="152" t="s">
        <v>242</v>
      </c>
      <c r="AI125" s="134">
        <f t="shared" si="25"/>
        <v>208.62719999999999</v>
      </c>
      <c r="AJ125" s="140">
        <v>129.4</v>
      </c>
      <c r="AK125" s="129">
        <v>0</v>
      </c>
      <c r="AL125" s="129">
        <v>69.599999999999994</v>
      </c>
      <c r="AM125" s="129">
        <v>9.6272000000000002</v>
      </c>
      <c r="AN125" s="134">
        <f t="shared" si="9"/>
        <v>147.57999999999998</v>
      </c>
      <c r="AO125" s="134">
        <f t="shared" si="26"/>
        <v>0</v>
      </c>
      <c r="AP125" s="129"/>
      <c r="AQ125" s="129"/>
      <c r="AR125" s="129"/>
      <c r="AS125" s="129"/>
      <c r="AT125" s="150">
        <v>17.079999999999998</v>
      </c>
      <c r="AU125" s="129"/>
      <c r="AV125" s="129"/>
      <c r="AW125" s="154">
        <v>130.5</v>
      </c>
      <c r="AX125" s="129"/>
      <c r="AY125" s="129"/>
      <c r="AZ125" s="129"/>
      <c r="BA125" s="150"/>
      <c r="BB125" s="129">
        <v>10</v>
      </c>
      <c r="BC125" s="129"/>
      <c r="BD125" s="129"/>
      <c r="BE125" s="129"/>
      <c r="BF125" s="134">
        <f t="shared" si="27"/>
        <v>1341.7171999999998</v>
      </c>
      <c r="BG125" s="129"/>
      <c r="BH125" s="80"/>
      <c r="BI125" s="143"/>
    </row>
    <row r="126" spans="1:61" ht="14.25" customHeight="1">
      <c r="A126" s="129">
        <v>120</v>
      </c>
      <c r="B126" s="129" t="s">
        <v>123</v>
      </c>
      <c r="C126" s="144" t="s">
        <v>243</v>
      </c>
      <c r="D126" s="131">
        <v>122</v>
      </c>
      <c r="E126" s="131"/>
      <c r="F126" s="131"/>
      <c r="G126" s="131">
        <v>18</v>
      </c>
      <c r="H126" s="131">
        <f t="shared" si="22"/>
        <v>140</v>
      </c>
      <c r="I126" s="134">
        <f t="shared" si="1"/>
        <v>1667.904</v>
      </c>
      <c r="J126" s="134">
        <f t="shared" si="23"/>
        <v>1344.33</v>
      </c>
      <c r="K126" s="148">
        <v>559.72</v>
      </c>
      <c r="L126" s="134">
        <f t="shared" si="3"/>
        <v>147.38</v>
      </c>
      <c r="M126" s="129"/>
      <c r="N126" s="148">
        <v>105.26</v>
      </c>
      <c r="O126" s="148">
        <v>42.12</v>
      </c>
      <c r="P126" s="129"/>
      <c r="Q126" s="129"/>
      <c r="R126" s="134">
        <f t="shared" si="24"/>
        <v>0</v>
      </c>
      <c r="S126" s="129"/>
      <c r="T126" s="129"/>
      <c r="U126" s="129"/>
      <c r="V126" s="129"/>
      <c r="W126" s="129"/>
      <c r="X126" s="148">
        <v>303.77999999999997</v>
      </c>
      <c r="Y126" s="151">
        <v>138.16</v>
      </c>
      <c r="Z126" s="129"/>
      <c r="AA126" s="129">
        <v>73.540000000000006</v>
      </c>
      <c r="AB126" s="129"/>
      <c r="AC126" s="129">
        <v>18.13</v>
      </c>
      <c r="AD126" s="148">
        <v>103.62</v>
      </c>
      <c r="AE126" s="129"/>
      <c r="AF126" s="129"/>
      <c r="AG126" s="134">
        <v>1E-4</v>
      </c>
      <c r="AH126" s="152" t="s">
        <v>243</v>
      </c>
      <c r="AI126" s="134">
        <f t="shared" si="25"/>
        <v>222.76400000000001</v>
      </c>
      <c r="AJ126" s="140">
        <v>157.9</v>
      </c>
      <c r="AK126" s="129">
        <v>0</v>
      </c>
      <c r="AL126" s="129">
        <v>52</v>
      </c>
      <c r="AM126" s="129">
        <v>12.864000000000001</v>
      </c>
      <c r="AN126" s="134">
        <f t="shared" si="9"/>
        <v>100.81</v>
      </c>
      <c r="AO126" s="134">
        <f t="shared" si="26"/>
        <v>0</v>
      </c>
      <c r="AP126" s="129"/>
      <c r="AQ126" s="129"/>
      <c r="AR126" s="129"/>
      <c r="AS126" s="129"/>
      <c r="AT126" s="150">
        <v>3.31</v>
      </c>
      <c r="AU126" s="129"/>
      <c r="AV126" s="129"/>
      <c r="AW126" s="154">
        <v>97.5</v>
      </c>
      <c r="AX126" s="129"/>
      <c r="AY126" s="129"/>
      <c r="AZ126" s="129"/>
      <c r="BA126" s="150"/>
      <c r="BB126" s="129">
        <v>0</v>
      </c>
      <c r="BC126" s="129"/>
      <c r="BD126" s="129"/>
      <c r="BE126" s="129"/>
      <c r="BF126" s="134">
        <f t="shared" si="27"/>
        <v>1667.904</v>
      </c>
      <c r="BG126" s="129"/>
      <c r="BH126" s="80"/>
      <c r="BI126" s="143"/>
    </row>
    <row r="127" spans="1:61" ht="14.25" customHeight="1">
      <c r="A127" s="129">
        <v>121</v>
      </c>
      <c r="B127" s="129" t="s">
        <v>123</v>
      </c>
      <c r="C127" s="144" t="s">
        <v>244</v>
      </c>
      <c r="D127" s="131">
        <v>85</v>
      </c>
      <c r="E127" s="131"/>
      <c r="F127" s="131"/>
      <c r="G127" s="131">
        <v>18</v>
      </c>
      <c r="H127" s="131">
        <f t="shared" si="22"/>
        <v>103</v>
      </c>
      <c r="I127" s="134">
        <f t="shared" si="1"/>
        <v>1176.3499999999999</v>
      </c>
      <c r="J127" s="134">
        <f t="shared" si="23"/>
        <v>892.37999999999988</v>
      </c>
      <c r="K127" s="148">
        <v>362.37</v>
      </c>
      <c r="L127" s="134">
        <f t="shared" si="3"/>
        <v>96.65</v>
      </c>
      <c r="M127" s="129"/>
      <c r="N127" s="148">
        <v>69.290000000000006</v>
      </c>
      <c r="O127" s="148">
        <v>27.36</v>
      </c>
      <c r="P127" s="129"/>
      <c r="Q127" s="129"/>
      <c r="R127" s="134">
        <f t="shared" si="24"/>
        <v>0</v>
      </c>
      <c r="S127" s="129"/>
      <c r="T127" s="129"/>
      <c r="U127" s="129"/>
      <c r="V127" s="129"/>
      <c r="W127" s="129"/>
      <c r="X127" s="148">
        <v>211.65</v>
      </c>
      <c r="Y127" s="151">
        <v>91.84</v>
      </c>
      <c r="Z127" s="129"/>
      <c r="AA127" s="129">
        <v>48.93</v>
      </c>
      <c r="AB127" s="129"/>
      <c r="AC127" s="129">
        <v>12.06</v>
      </c>
      <c r="AD127" s="148">
        <v>68.88</v>
      </c>
      <c r="AE127" s="129"/>
      <c r="AF127" s="129"/>
      <c r="AG127" s="134">
        <v>1E-4</v>
      </c>
      <c r="AH127" s="152" t="s">
        <v>244</v>
      </c>
      <c r="AI127" s="134">
        <f t="shared" si="25"/>
        <v>189.44</v>
      </c>
      <c r="AJ127" s="140">
        <v>126.8</v>
      </c>
      <c r="AK127" s="129">
        <v>0</v>
      </c>
      <c r="AL127" s="129">
        <v>47.84</v>
      </c>
      <c r="AM127" s="129">
        <v>14.8</v>
      </c>
      <c r="AN127" s="134">
        <f t="shared" si="9"/>
        <v>94.53</v>
      </c>
      <c r="AO127" s="134">
        <f t="shared" si="26"/>
        <v>0</v>
      </c>
      <c r="AP127" s="129"/>
      <c r="AQ127" s="129"/>
      <c r="AR127" s="129"/>
      <c r="AS127" s="129"/>
      <c r="AT127" s="150">
        <v>4.83</v>
      </c>
      <c r="AU127" s="129"/>
      <c r="AV127" s="129"/>
      <c r="AW127" s="154">
        <v>89.7</v>
      </c>
      <c r="AX127" s="129"/>
      <c r="AY127" s="129"/>
      <c r="AZ127" s="129"/>
      <c r="BA127" s="150"/>
      <c r="BB127" s="129">
        <v>0</v>
      </c>
      <c r="BC127" s="129"/>
      <c r="BD127" s="129"/>
      <c r="BE127" s="129"/>
      <c r="BF127" s="134">
        <f t="shared" si="27"/>
        <v>1176.3499999999999</v>
      </c>
      <c r="BG127" s="129"/>
      <c r="BH127" s="80"/>
      <c r="BI127" s="143"/>
    </row>
    <row r="128" spans="1:61" ht="14.25" customHeight="1">
      <c r="A128" s="129">
        <v>122</v>
      </c>
      <c r="B128" s="129" t="s">
        <v>123</v>
      </c>
      <c r="C128" s="144" t="s">
        <v>245</v>
      </c>
      <c r="D128" s="131">
        <v>64</v>
      </c>
      <c r="E128" s="131"/>
      <c r="F128" s="131"/>
      <c r="G128" s="131">
        <v>21</v>
      </c>
      <c r="H128" s="131">
        <f t="shared" si="22"/>
        <v>85</v>
      </c>
      <c r="I128" s="134">
        <f t="shared" si="1"/>
        <v>866.15599999999995</v>
      </c>
      <c r="J128" s="134">
        <f t="shared" si="23"/>
        <v>661.89999999999986</v>
      </c>
      <c r="K128" s="148">
        <v>264.08</v>
      </c>
      <c r="L128" s="134">
        <f t="shared" si="3"/>
        <v>74.86</v>
      </c>
      <c r="M128" s="129"/>
      <c r="N128" s="148">
        <v>52.9</v>
      </c>
      <c r="O128" s="148">
        <v>21.96</v>
      </c>
      <c r="P128" s="129"/>
      <c r="Q128" s="129"/>
      <c r="R128" s="134">
        <f t="shared" si="24"/>
        <v>0</v>
      </c>
      <c r="S128" s="129"/>
      <c r="T128" s="129"/>
      <c r="U128" s="129"/>
      <c r="V128" s="129"/>
      <c r="W128" s="129"/>
      <c r="X128" s="148">
        <v>159.36000000000001</v>
      </c>
      <c r="Y128" s="151">
        <v>67.75</v>
      </c>
      <c r="Z128" s="129"/>
      <c r="AA128" s="129">
        <v>36.15</v>
      </c>
      <c r="AB128" s="129"/>
      <c r="AC128" s="129">
        <v>8.89</v>
      </c>
      <c r="AD128" s="148">
        <v>50.81</v>
      </c>
      <c r="AE128" s="129"/>
      <c r="AF128" s="129"/>
      <c r="AG128" s="134">
        <v>1E-4</v>
      </c>
      <c r="AH128" s="152" t="s">
        <v>245</v>
      </c>
      <c r="AI128" s="134">
        <f t="shared" si="25"/>
        <v>136.79600000000002</v>
      </c>
      <c r="AJ128" s="140">
        <v>100.7</v>
      </c>
      <c r="AK128" s="129">
        <v>0</v>
      </c>
      <c r="AL128" s="129">
        <v>33.28</v>
      </c>
      <c r="AM128" s="129">
        <v>2.8159999999999998</v>
      </c>
      <c r="AN128" s="134">
        <f t="shared" si="9"/>
        <v>67.459999999999994</v>
      </c>
      <c r="AO128" s="134">
        <f t="shared" si="26"/>
        <v>0</v>
      </c>
      <c r="AP128" s="129"/>
      <c r="AQ128" s="129"/>
      <c r="AR128" s="129"/>
      <c r="AS128" s="129"/>
      <c r="AT128" s="150">
        <v>5.0599999999999996</v>
      </c>
      <c r="AU128" s="129"/>
      <c r="AV128" s="129"/>
      <c r="AW128" s="154">
        <v>62.4</v>
      </c>
      <c r="AX128" s="129"/>
      <c r="AY128" s="129"/>
      <c r="AZ128" s="129"/>
      <c r="BA128" s="150"/>
      <c r="BB128" s="129">
        <v>0</v>
      </c>
      <c r="BC128" s="129"/>
      <c r="BD128" s="129"/>
      <c r="BE128" s="129"/>
      <c r="BF128" s="134">
        <f t="shared" si="27"/>
        <v>866.15599999999995</v>
      </c>
      <c r="BG128" s="129"/>
      <c r="BH128" s="80"/>
      <c r="BI128" s="143"/>
    </row>
    <row r="129" spans="1:61" ht="14.25" customHeight="1">
      <c r="A129" s="129">
        <v>123</v>
      </c>
      <c r="B129" s="129" t="s">
        <v>123</v>
      </c>
      <c r="C129" s="144" t="s">
        <v>246</v>
      </c>
      <c r="D129" s="131">
        <v>263</v>
      </c>
      <c r="E129" s="131"/>
      <c r="F129" s="131"/>
      <c r="G129" s="131">
        <v>66</v>
      </c>
      <c r="H129" s="131">
        <f t="shared" si="22"/>
        <v>329</v>
      </c>
      <c r="I129" s="134">
        <f t="shared" si="1"/>
        <v>3420.5099999999998</v>
      </c>
      <c r="J129" s="134">
        <f t="shared" si="23"/>
        <v>2716.39</v>
      </c>
      <c r="K129" s="148">
        <v>1304.6500000000001</v>
      </c>
      <c r="L129" s="134">
        <f t="shared" si="3"/>
        <v>0</v>
      </c>
      <c r="M129" s="129"/>
      <c r="N129" s="129"/>
      <c r="O129" s="129"/>
      <c r="P129" s="129"/>
      <c r="Q129" s="129"/>
      <c r="R129" s="134">
        <f t="shared" si="24"/>
        <v>0</v>
      </c>
      <c r="S129" s="129"/>
      <c r="T129" s="129"/>
      <c r="U129" s="129"/>
      <c r="V129" s="129"/>
      <c r="W129" s="129"/>
      <c r="X129" s="148">
        <v>654.87</v>
      </c>
      <c r="Y129" s="151">
        <v>313.52</v>
      </c>
      <c r="Z129" s="129"/>
      <c r="AA129" s="129">
        <v>167.06</v>
      </c>
      <c r="AB129" s="129"/>
      <c r="AC129" s="129">
        <v>41.15</v>
      </c>
      <c r="AD129" s="148">
        <v>235.14</v>
      </c>
      <c r="AE129" s="129"/>
      <c r="AF129" s="129"/>
      <c r="AG129" s="134">
        <v>1E-4</v>
      </c>
      <c r="AH129" s="152" t="s">
        <v>246</v>
      </c>
      <c r="AI129" s="134">
        <f t="shared" si="25"/>
        <v>519.29999999999995</v>
      </c>
      <c r="AJ129" s="140">
        <v>367.3</v>
      </c>
      <c r="AK129" s="129">
        <v>0</v>
      </c>
      <c r="AL129" s="129">
        <v>120</v>
      </c>
      <c r="AM129" s="129">
        <v>32</v>
      </c>
      <c r="AN129" s="134">
        <f t="shared" si="9"/>
        <v>184.82</v>
      </c>
      <c r="AO129" s="134">
        <f t="shared" si="26"/>
        <v>0</v>
      </c>
      <c r="AP129" s="129"/>
      <c r="AQ129" s="129"/>
      <c r="AR129" s="129"/>
      <c r="AS129" s="129"/>
      <c r="AT129" s="150">
        <v>4.82</v>
      </c>
      <c r="AU129" s="129"/>
      <c r="AV129" s="129"/>
      <c r="AW129" s="154">
        <v>180</v>
      </c>
      <c r="AX129" s="129"/>
      <c r="AY129" s="129"/>
      <c r="AZ129" s="129"/>
      <c r="BA129" s="150"/>
      <c r="BB129" s="129">
        <v>30</v>
      </c>
      <c r="BC129" s="129"/>
      <c r="BD129" s="129"/>
      <c r="BE129" s="129"/>
      <c r="BF129" s="134">
        <f t="shared" si="27"/>
        <v>3450.5099999999998</v>
      </c>
      <c r="BG129" s="129"/>
      <c r="BH129" s="80"/>
      <c r="BI129" s="143"/>
    </row>
    <row r="130" spans="1:61" ht="14.25" customHeight="1">
      <c r="A130" s="129">
        <v>124</v>
      </c>
      <c r="B130" s="129" t="s">
        <v>123</v>
      </c>
      <c r="C130" s="146" t="s">
        <v>247</v>
      </c>
      <c r="D130" s="131">
        <v>173</v>
      </c>
      <c r="E130" s="131"/>
      <c r="F130" s="131">
        <v>1</v>
      </c>
      <c r="G130" s="131">
        <v>36</v>
      </c>
      <c r="H130" s="131">
        <f t="shared" si="22"/>
        <v>210</v>
      </c>
      <c r="I130" s="134">
        <f t="shared" si="1"/>
        <v>2757.6</v>
      </c>
      <c r="J130" s="134">
        <f t="shared" si="23"/>
        <v>1710.79</v>
      </c>
      <c r="K130" s="148">
        <v>803.37</v>
      </c>
      <c r="L130" s="134">
        <f t="shared" si="3"/>
        <v>0</v>
      </c>
      <c r="M130" s="129"/>
      <c r="N130" s="129"/>
      <c r="O130" s="129"/>
      <c r="P130" s="129"/>
      <c r="Q130" s="129"/>
      <c r="R130" s="134">
        <f t="shared" si="24"/>
        <v>0</v>
      </c>
      <c r="S130" s="129"/>
      <c r="T130" s="129"/>
      <c r="U130" s="129"/>
      <c r="V130" s="129"/>
      <c r="W130" s="129"/>
      <c r="X130" s="148">
        <v>430.77</v>
      </c>
      <c r="Y130" s="151">
        <v>197.46</v>
      </c>
      <c r="Z130" s="129"/>
      <c r="AA130" s="129">
        <v>105.17</v>
      </c>
      <c r="AB130" s="129"/>
      <c r="AC130" s="129">
        <v>25.92</v>
      </c>
      <c r="AD130" s="148">
        <v>148.1</v>
      </c>
      <c r="AE130" s="129"/>
      <c r="AF130" s="129"/>
      <c r="AG130" s="134">
        <v>1E-4</v>
      </c>
      <c r="AH130" s="158" t="s">
        <v>247</v>
      </c>
      <c r="AI130" s="134">
        <f t="shared" si="25"/>
        <v>668.64</v>
      </c>
      <c r="AJ130" s="140"/>
      <c r="AK130" s="129">
        <v>0</v>
      </c>
      <c r="AL130" s="129">
        <v>645.6</v>
      </c>
      <c r="AM130" s="129">
        <v>23.04</v>
      </c>
      <c r="AN130" s="134">
        <f t="shared" si="9"/>
        <v>378.17</v>
      </c>
      <c r="AO130" s="134">
        <f t="shared" si="26"/>
        <v>0</v>
      </c>
      <c r="AP130" s="129"/>
      <c r="AQ130" s="129"/>
      <c r="AR130" s="129"/>
      <c r="AS130" s="129"/>
      <c r="AT130" s="150">
        <v>4.97</v>
      </c>
      <c r="AU130" s="129"/>
      <c r="AV130" s="129"/>
      <c r="AW130" s="136">
        <v>373.2</v>
      </c>
      <c r="AX130" s="129"/>
      <c r="AY130" s="129"/>
      <c r="AZ130" s="129"/>
      <c r="BA130" s="129"/>
      <c r="BB130" s="129">
        <v>80</v>
      </c>
      <c r="BC130" s="129"/>
      <c r="BD130" s="129"/>
      <c r="BE130" s="129"/>
      <c r="BF130" s="134">
        <f t="shared" si="27"/>
        <v>2837.6</v>
      </c>
      <c r="BG130" s="129"/>
      <c r="BH130" s="80"/>
      <c r="BI130" s="143"/>
    </row>
    <row r="131" spans="1:61" ht="14.25" customHeight="1">
      <c r="A131" s="129">
        <v>125</v>
      </c>
      <c r="B131" s="129" t="s">
        <v>123</v>
      </c>
      <c r="C131" s="144" t="s">
        <v>248</v>
      </c>
      <c r="D131" s="131">
        <v>24</v>
      </c>
      <c r="E131" s="131"/>
      <c r="F131" s="131"/>
      <c r="G131" s="131">
        <v>27</v>
      </c>
      <c r="H131" s="131">
        <f t="shared" si="22"/>
        <v>51</v>
      </c>
      <c r="I131" s="134">
        <f t="shared" si="1"/>
        <v>283.61</v>
      </c>
      <c r="J131" s="134">
        <f t="shared" si="23"/>
        <v>280.14</v>
      </c>
      <c r="K131" s="148">
        <v>142.21</v>
      </c>
      <c r="L131" s="134">
        <f t="shared" si="3"/>
        <v>0</v>
      </c>
      <c r="M131" s="129"/>
      <c r="N131" s="129"/>
      <c r="O131" s="129"/>
      <c r="P131" s="129"/>
      <c r="Q131" s="129"/>
      <c r="R131" s="134">
        <f t="shared" si="24"/>
        <v>0</v>
      </c>
      <c r="S131" s="129"/>
      <c r="T131" s="129"/>
      <c r="U131" s="129"/>
      <c r="V131" s="129"/>
      <c r="W131" s="129"/>
      <c r="X131" s="148">
        <v>59.76</v>
      </c>
      <c r="Y131" s="151">
        <v>32.32</v>
      </c>
      <c r="Z131" s="129"/>
      <c r="AA131" s="129">
        <v>17.37</v>
      </c>
      <c r="AB131" s="129"/>
      <c r="AC131" s="129">
        <v>4.24</v>
      </c>
      <c r="AD131" s="148">
        <v>24.24</v>
      </c>
      <c r="AE131" s="129"/>
      <c r="AF131" s="129"/>
      <c r="AG131" s="134">
        <v>1E-4</v>
      </c>
      <c r="AH131" s="152" t="s">
        <v>248</v>
      </c>
      <c r="AI131" s="134">
        <f t="shared" si="25"/>
        <v>0</v>
      </c>
      <c r="AJ131" s="140">
        <v>0</v>
      </c>
      <c r="AK131" s="129">
        <v>0</v>
      </c>
      <c r="AL131" s="129"/>
      <c r="AM131" s="129"/>
      <c r="AN131" s="134">
        <f t="shared" si="9"/>
        <v>3.47</v>
      </c>
      <c r="AO131" s="134">
        <f t="shared" si="26"/>
        <v>0</v>
      </c>
      <c r="AP131" s="129"/>
      <c r="AQ131" s="129"/>
      <c r="AR131" s="129"/>
      <c r="AS131" s="129"/>
      <c r="AT131" s="150">
        <v>3.47</v>
      </c>
      <c r="AU131" s="129"/>
      <c r="AV131" s="129"/>
      <c r="AW131" s="136"/>
      <c r="AX131" s="129"/>
      <c r="AY131" s="129"/>
      <c r="AZ131" s="129"/>
      <c r="BA131" s="129"/>
      <c r="BB131" s="129">
        <v>0</v>
      </c>
      <c r="BC131" s="129"/>
      <c r="BD131" s="129"/>
      <c r="BE131" s="129"/>
      <c r="BF131" s="134">
        <f t="shared" si="27"/>
        <v>283.61</v>
      </c>
      <c r="BG131" s="129"/>
      <c r="BH131" s="80"/>
      <c r="BI131" s="143"/>
    </row>
    <row r="132" spans="1:61" ht="14.25" customHeight="1">
      <c r="A132" s="129">
        <v>126</v>
      </c>
      <c r="B132" s="129" t="s">
        <v>123</v>
      </c>
      <c r="C132" s="144" t="s">
        <v>249</v>
      </c>
      <c r="D132" s="131">
        <v>20</v>
      </c>
      <c r="E132" s="131"/>
      <c r="F132" s="131"/>
      <c r="G132" s="131">
        <v>12</v>
      </c>
      <c r="H132" s="131">
        <f t="shared" si="22"/>
        <v>32</v>
      </c>
      <c r="I132" s="134">
        <f t="shared" si="1"/>
        <v>305.52999999999997</v>
      </c>
      <c r="J132" s="134">
        <f t="shared" si="23"/>
        <v>175.52999999999997</v>
      </c>
      <c r="K132" s="148">
        <v>76.78</v>
      </c>
      <c r="L132" s="134">
        <f t="shared" si="3"/>
        <v>0</v>
      </c>
      <c r="M132" s="129"/>
      <c r="N132" s="129"/>
      <c r="O132" s="129"/>
      <c r="P132" s="129"/>
      <c r="Q132" s="129"/>
      <c r="R132" s="134"/>
      <c r="S132" s="150"/>
      <c r="T132" s="129"/>
      <c r="U132" s="129"/>
      <c r="V132" s="129"/>
      <c r="W132" s="129"/>
      <c r="X132" s="148">
        <v>49.8</v>
      </c>
      <c r="Y132" s="151">
        <v>20.25</v>
      </c>
      <c r="Z132" s="129"/>
      <c r="AA132" s="129">
        <v>10.85</v>
      </c>
      <c r="AB132" s="129"/>
      <c r="AC132" s="129">
        <v>2.66</v>
      </c>
      <c r="AD132" s="148">
        <v>15.19</v>
      </c>
      <c r="AE132" s="129"/>
      <c r="AF132" s="129"/>
      <c r="AG132" s="134">
        <v>1E-4</v>
      </c>
      <c r="AH132" s="152" t="s">
        <v>249</v>
      </c>
      <c r="AI132" s="134">
        <f t="shared" si="25"/>
        <v>130</v>
      </c>
      <c r="AJ132" s="140">
        <v>0</v>
      </c>
      <c r="AK132" s="129">
        <v>0</v>
      </c>
      <c r="AL132" s="129"/>
      <c r="AM132" s="129">
        <v>130</v>
      </c>
      <c r="AN132" s="134">
        <f t="shared" si="9"/>
        <v>0</v>
      </c>
      <c r="AO132" s="134">
        <f t="shared" si="26"/>
        <v>0</v>
      </c>
      <c r="AP132" s="129"/>
      <c r="AQ132" s="129"/>
      <c r="AR132" s="129"/>
      <c r="AS132" s="129"/>
      <c r="AT132" s="129"/>
      <c r="AU132" s="129"/>
      <c r="AV132" s="129"/>
      <c r="AW132" s="136"/>
      <c r="AX132" s="129"/>
      <c r="AY132" s="129"/>
      <c r="AZ132" s="129"/>
      <c r="BA132" s="129"/>
      <c r="BB132" s="129">
        <v>0</v>
      </c>
      <c r="BC132" s="129"/>
      <c r="BD132" s="129"/>
      <c r="BE132" s="129"/>
      <c r="BF132" s="134">
        <f t="shared" si="27"/>
        <v>305.52999999999997</v>
      </c>
      <c r="BG132" s="129"/>
      <c r="BH132" s="80"/>
      <c r="BI132" s="143"/>
    </row>
    <row r="133" spans="1:61" ht="14.25" customHeight="1">
      <c r="A133" s="129">
        <v>127</v>
      </c>
      <c r="B133" s="129" t="s">
        <v>123</v>
      </c>
      <c r="C133" s="144" t="s">
        <v>250</v>
      </c>
      <c r="D133" s="131">
        <v>9</v>
      </c>
      <c r="E133" s="131"/>
      <c r="F133" s="131"/>
      <c r="G133" s="131">
        <v>7</v>
      </c>
      <c r="H133" s="131">
        <f t="shared" si="22"/>
        <v>16</v>
      </c>
      <c r="I133" s="134">
        <f t="shared" si="1"/>
        <v>150.91000000000003</v>
      </c>
      <c r="J133" s="134">
        <f t="shared" si="23"/>
        <v>103.71000000000001</v>
      </c>
      <c r="K133" s="148">
        <v>37.75</v>
      </c>
      <c r="L133" s="134">
        <f t="shared" si="3"/>
        <v>11.21</v>
      </c>
      <c r="M133" s="129"/>
      <c r="N133" s="129"/>
      <c r="O133" s="129"/>
      <c r="P133" s="129"/>
      <c r="Q133" s="148">
        <v>11.21</v>
      </c>
      <c r="R133" s="134">
        <v>9</v>
      </c>
      <c r="S133" s="150"/>
      <c r="T133" s="129"/>
      <c r="U133" s="150">
        <v>9</v>
      </c>
      <c r="V133" s="129"/>
      <c r="W133" s="129"/>
      <c r="X133" s="148">
        <v>22.41</v>
      </c>
      <c r="Y133" s="151">
        <v>9.6300000000000008</v>
      </c>
      <c r="Z133" s="129"/>
      <c r="AA133" s="129">
        <v>5.23</v>
      </c>
      <c r="AB133" s="129"/>
      <c r="AC133" s="129">
        <v>1.26</v>
      </c>
      <c r="AD133" s="148">
        <v>7.22</v>
      </c>
      <c r="AE133" s="129"/>
      <c r="AF133" s="129"/>
      <c r="AG133" s="134">
        <v>1E-4</v>
      </c>
      <c r="AH133" s="152" t="s">
        <v>250</v>
      </c>
      <c r="AI133" s="134">
        <f t="shared" si="25"/>
        <v>43.2</v>
      </c>
      <c r="AJ133" s="140">
        <v>43.2</v>
      </c>
      <c r="AK133" s="129">
        <v>0</v>
      </c>
      <c r="AL133" s="129"/>
      <c r="AM133" s="129"/>
      <c r="AN133" s="134">
        <f t="shared" si="9"/>
        <v>4</v>
      </c>
      <c r="AO133" s="134">
        <f t="shared" si="26"/>
        <v>0</v>
      </c>
      <c r="AP133" s="129"/>
      <c r="AQ133" s="129"/>
      <c r="AR133" s="129"/>
      <c r="AS133" s="129"/>
      <c r="AT133" s="129"/>
      <c r="AU133" s="129"/>
      <c r="AV133" s="129"/>
      <c r="AW133" s="136">
        <v>4</v>
      </c>
      <c r="AX133" s="129"/>
      <c r="AY133" s="129"/>
      <c r="AZ133" s="129"/>
      <c r="BA133" s="129"/>
      <c r="BB133" s="129">
        <v>20</v>
      </c>
      <c r="BC133" s="129"/>
      <c r="BD133" s="129"/>
      <c r="BE133" s="129"/>
      <c r="BF133" s="134">
        <f t="shared" si="27"/>
        <v>170.91000000000003</v>
      </c>
      <c r="BG133" s="129"/>
      <c r="BH133" s="80"/>
      <c r="BI133" s="143"/>
    </row>
    <row r="134" spans="1:61" ht="14.25" customHeight="1">
      <c r="A134" s="129">
        <v>128</v>
      </c>
      <c r="B134" s="129" t="s">
        <v>123</v>
      </c>
      <c r="C134" s="146" t="s">
        <v>251</v>
      </c>
      <c r="D134" s="131">
        <v>972</v>
      </c>
      <c r="E134" s="131"/>
      <c r="F134" s="131"/>
      <c r="G134" s="131">
        <v>429</v>
      </c>
      <c r="H134" s="131">
        <f t="shared" si="22"/>
        <v>1401</v>
      </c>
      <c r="I134" s="134">
        <f t="shared" si="1"/>
        <v>13036.890000000001</v>
      </c>
      <c r="J134" s="134">
        <f t="shared" si="23"/>
        <v>11373.02</v>
      </c>
      <c r="K134" s="148">
        <v>4443.55</v>
      </c>
      <c r="L134" s="134">
        <f t="shared" si="3"/>
        <v>877.25</v>
      </c>
      <c r="M134" s="129"/>
      <c r="N134" s="148">
        <v>877.25</v>
      </c>
      <c r="O134" s="129"/>
      <c r="P134" s="129"/>
      <c r="Q134" s="129"/>
      <c r="R134" s="134">
        <v>972</v>
      </c>
      <c r="S134" s="150"/>
      <c r="T134" s="129"/>
      <c r="U134" s="150">
        <v>972</v>
      </c>
      <c r="V134" s="129"/>
      <c r="W134" s="129"/>
      <c r="X134" s="148">
        <v>2420.2800000000002</v>
      </c>
      <c r="Y134" s="151">
        <v>1098.21</v>
      </c>
      <c r="Z134" s="129"/>
      <c r="AA134" s="129">
        <v>593.92999999999995</v>
      </c>
      <c r="AB134" s="129"/>
      <c r="AC134" s="129">
        <v>144.13999999999999</v>
      </c>
      <c r="AD134" s="148">
        <v>823.66</v>
      </c>
      <c r="AE134" s="129"/>
      <c r="AF134" s="129"/>
      <c r="AG134" s="134">
        <v>1E-4</v>
      </c>
      <c r="AH134" s="158" t="s">
        <v>251</v>
      </c>
      <c r="AI134" s="134">
        <f t="shared" si="25"/>
        <v>1548.3500000000001</v>
      </c>
      <c r="AJ134" s="140">
        <v>1481.6780000000001</v>
      </c>
      <c r="AK134" s="129">
        <v>0</v>
      </c>
      <c r="AL134" s="129">
        <v>16</v>
      </c>
      <c r="AM134" s="129">
        <v>50.671999999999997</v>
      </c>
      <c r="AN134" s="134">
        <f t="shared" si="9"/>
        <v>115.52</v>
      </c>
      <c r="AO134" s="134">
        <f t="shared" si="26"/>
        <v>0</v>
      </c>
      <c r="AP134" s="129"/>
      <c r="AQ134" s="129"/>
      <c r="AR134" s="129"/>
      <c r="AS134" s="129"/>
      <c r="AT134" s="150">
        <v>24.13</v>
      </c>
      <c r="AU134" s="129"/>
      <c r="AV134" s="129"/>
      <c r="AW134" s="136">
        <v>91.39</v>
      </c>
      <c r="AX134" s="129"/>
      <c r="AY134" s="129"/>
      <c r="AZ134" s="129"/>
      <c r="BA134" s="129"/>
      <c r="BB134" s="129">
        <v>0</v>
      </c>
      <c r="BC134" s="129"/>
      <c r="BD134" s="129"/>
      <c r="BE134" s="129"/>
      <c r="BF134" s="134">
        <f t="shared" si="27"/>
        <v>13036.890000000001</v>
      </c>
      <c r="BG134" s="129"/>
      <c r="BH134" s="80"/>
      <c r="BI134" s="143"/>
    </row>
    <row r="135" spans="1:61" ht="14.25" customHeight="1">
      <c r="A135" s="129">
        <v>129</v>
      </c>
      <c r="B135" s="129" t="s">
        <v>123</v>
      </c>
      <c r="C135" s="144" t="s">
        <v>252</v>
      </c>
      <c r="D135" s="131">
        <v>351</v>
      </c>
      <c r="E135" s="131"/>
      <c r="F135" s="131"/>
      <c r="G135" s="131">
        <v>205</v>
      </c>
      <c r="H135" s="131">
        <f t="shared" ref="H135:H157" si="28">SUBTOTAL(9,D135:G135)</f>
        <v>556</v>
      </c>
      <c r="I135" s="134">
        <f t="shared" si="1"/>
        <v>5094.5050000000001</v>
      </c>
      <c r="J135" s="134">
        <f t="shared" ref="J135:J157" si="29">K135+L135+R135+W135+X135+Y135+Z135+AA135+AB135+AC135+AD135+AE135+AF135</f>
        <v>4150.08</v>
      </c>
      <c r="K135" s="148">
        <v>1524</v>
      </c>
      <c r="L135" s="134">
        <f t="shared" si="3"/>
        <v>471.28999999999996</v>
      </c>
      <c r="M135" s="129"/>
      <c r="N135" s="148">
        <v>302.69</v>
      </c>
      <c r="O135" s="148">
        <v>168.6</v>
      </c>
      <c r="P135" s="129"/>
      <c r="Q135" s="129"/>
      <c r="R135" s="134">
        <v>351</v>
      </c>
      <c r="S135" s="150"/>
      <c r="T135" s="129"/>
      <c r="U135" s="150">
        <v>351</v>
      </c>
      <c r="V135" s="129"/>
      <c r="W135" s="129"/>
      <c r="X135" s="148">
        <v>873.99</v>
      </c>
      <c r="Y135" s="151">
        <v>383.68</v>
      </c>
      <c r="Z135" s="129"/>
      <c r="AA135" s="129">
        <v>208</v>
      </c>
      <c r="AB135" s="129"/>
      <c r="AC135" s="129">
        <v>50.36</v>
      </c>
      <c r="AD135" s="148">
        <v>287.76</v>
      </c>
      <c r="AE135" s="129"/>
      <c r="AF135" s="129"/>
      <c r="AG135" s="134">
        <v>1E-4</v>
      </c>
      <c r="AH135" s="152" t="s">
        <v>252</v>
      </c>
      <c r="AI135" s="134">
        <f t="shared" ref="AI135:AI157" si="30">SUM(AJ135:AM135)</f>
        <v>428.16999999999996</v>
      </c>
      <c r="AJ135" s="140">
        <v>325.77</v>
      </c>
      <c r="AK135" s="129">
        <v>0</v>
      </c>
      <c r="AL135" s="129">
        <v>16</v>
      </c>
      <c r="AM135" s="129">
        <v>86.4</v>
      </c>
      <c r="AN135" s="134">
        <f t="shared" si="9"/>
        <v>516.255</v>
      </c>
      <c r="AO135" s="134">
        <f t="shared" ref="AO135:AO161" si="31">AP135+AQ135</f>
        <v>4.26</v>
      </c>
      <c r="AP135" s="150">
        <v>4.26</v>
      </c>
      <c r="AQ135" s="129"/>
      <c r="AR135" s="129"/>
      <c r="AS135" s="129"/>
      <c r="AT135" s="150">
        <v>41.37</v>
      </c>
      <c r="AU135" s="129"/>
      <c r="AV135" s="129"/>
      <c r="AW135" s="136">
        <v>58.424999999999997</v>
      </c>
      <c r="AX135" s="129"/>
      <c r="AY135" s="129"/>
      <c r="AZ135" s="129"/>
      <c r="BA135" s="150">
        <v>412.2</v>
      </c>
      <c r="BB135" s="129">
        <v>0</v>
      </c>
      <c r="BC135" s="129"/>
      <c r="BD135" s="129"/>
      <c r="BE135" s="129"/>
      <c r="BF135" s="134">
        <f t="shared" ref="BF135:BF161" si="32">I135+BB135+BD135+BC135+BE135</f>
        <v>5094.5050000000001</v>
      </c>
      <c r="BG135" s="129"/>
      <c r="BH135" s="80"/>
      <c r="BI135" s="143"/>
    </row>
    <row r="136" spans="1:61" ht="14.25" customHeight="1">
      <c r="A136" s="129">
        <v>130</v>
      </c>
      <c r="B136" s="129" t="s">
        <v>123</v>
      </c>
      <c r="C136" s="144" t="s">
        <v>253</v>
      </c>
      <c r="D136" s="131">
        <v>302</v>
      </c>
      <c r="E136" s="131"/>
      <c r="F136" s="131">
        <v>1</v>
      </c>
      <c r="G136" s="131">
        <v>194</v>
      </c>
      <c r="H136" s="131">
        <f t="shared" si="28"/>
        <v>497</v>
      </c>
      <c r="I136" s="134">
        <f t="shared" si="1"/>
        <v>4297.0674999999992</v>
      </c>
      <c r="J136" s="134">
        <f t="shared" si="29"/>
        <v>3612.6299999999997</v>
      </c>
      <c r="K136" s="148">
        <v>1340</v>
      </c>
      <c r="L136" s="134">
        <f t="shared" si="3"/>
        <v>407.41999999999996</v>
      </c>
      <c r="M136" s="129"/>
      <c r="N136" s="148">
        <v>265.82</v>
      </c>
      <c r="O136" s="148">
        <v>141.6</v>
      </c>
      <c r="P136" s="129"/>
      <c r="Q136" s="129"/>
      <c r="R136" s="134">
        <v>302</v>
      </c>
      <c r="S136" s="150"/>
      <c r="T136" s="129"/>
      <c r="U136" s="150">
        <v>302</v>
      </c>
      <c r="V136" s="129"/>
      <c r="W136" s="129"/>
      <c r="X136" s="148">
        <v>751.98</v>
      </c>
      <c r="Y136" s="151">
        <v>334.72</v>
      </c>
      <c r="Z136" s="129"/>
      <c r="AA136" s="129">
        <v>181.54</v>
      </c>
      <c r="AB136" s="129"/>
      <c r="AC136" s="129">
        <v>43.93</v>
      </c>
      <c r="AD136" s="148">
        <v>251.04</v>
      </c>
      <c r="AE136" s="129"/>
      <c r="AF136" s="129"/>
      <c r="AG136" s="134">
        <v>1E-4</v>
      </c>
      <c r="AH136" s="152" t="s">
        <v>253</v>
      </c>
      <c r="AI136" s="134">
        <f t="shared" si="30"/>
        <v>324.53499999999997</v>
      </c>
      <c r="AJ136" s="140">
        <v>237.51499999999999</v>
      </c>
      <c r="AK136" s="129">
        <v>0</v>
      </c>
      <c r="AL136" s="129">
        <v>16</v>
      </c>
      <c r="AM136" s="129">
        <v>71.02</v>
      </c>
      <c r="AN136" s="134">
        <f t="shared" si="9"/>
        <v>359.90249999999997</v>
      </c>
      <c r="AO136" s="134">
        <f t="shared" si="31"/>
        <v>4.05</v>
      </c>
      <c r="AP136" s="129"/>
      <c r="AQ136" s="150">
        <v>4.05</v>
      </c>
      <c r="AR136" s="150">
        <v>0.06</v>
      </c>
      <c r="AS136" s="129"/>
      <c r="AT136" s="150">
        <v>13.18</v>
      </c>
      <c r="AU136" s="129"/>
      <c r="AV136" s="129"/>
      <c r="AW136" s="136">
        <v>45.912500000000001</v>
      </c>
      <c r="AX136" s="129"/>
      <c r="AY136" s="129"/>
      <c r="AZ136" s="129"/>
      <c r="BA136" s="150">
        <v>296.7</v>
      </c>
      <c r="BB136" s="129">
        <v>0</v>
      </c>
      <c r="BC136" s="129">
        <v>30</v>
      </c>
      <c r="BD136" s="129"/>
      <c r="BE136" s="129"/>
      <c r="BF136" s="134">
        <f t="shared" si="32"/>
        <v>4327.0674999999992</v>
      </c>
      <c r="BG136" s="129"/>
      <c r="BH136" s="80"/>
      <c r="BI136" s="143"/>
    </row>
    <row r="137" spans="1:61" ht="14.25" customHeight="1">
      <c r="A137" s="129">
        <v>131</v>
      </c>
      <c r="B137" s="129" t="s">
        <v>123</v>
      </c>
      <c r="C137" s="144" t="s">
        <v>254</v>
      </c>
      <c r="D137" s="131">
        <v>399</v>
      </c>
      <c r="E137" s="131"/>
      <c r="F137" s="131">
        <v>1</v>
      </c>
      <c r="G137" s="131">
        <v>223</v>
      </c>
      <c r="H137" s="131">
        <f t="shared" si="28"/>
        <v>623</v>
      </c>
      <c r="I137" s="134">
        <f t="shared" si="1"/>
        <v>5698.02</v>
      </c>
      <c r="J137" s="134">
        <f t="shared" si="29"/>
        <v>4418.92</v>
      </c>
      <c r="K137" s="148">
        <v>1561.82</v>
      </c>
      <c r="L137" s="134">
        <f t="shared" si="3"/>
        <v>473.57</v>
      </c>
      <c r="M137" s="129"/>
      <c r="N137" s="148">
        <v>322.13</v>
      </c>
      <c r="O137" s="148">
        <v>151.44</v>
      </c>
      <c r="P137" s="129"/>
      <c r="Q137" s="129"/>
      <c r="R137" s="134">
        <v>399</v>
      </c>
      <c r="S137" s="150"/>
      <c r="T137" s="129"/>
      <c r="U137" s="150">
        <v>399</v>
      </c>
      <c r="V137" s="129"/>
      <c r="W137" s="129"/>
      <c r="X137" s="148">
        <v>993.51</v>
      </c>
      <c r="Y137" s="151">
        <v>408.85</v>
      </c>
      <c r="Z137" s="129"/>
      <c r="AA137" s="129">
        <v>221.87</v>
      </c>
      <c r="AB137" s="129"/>
      <c r="AC137" s="129">
        <v>53.66</v>
      </c>
      <c r="AD137" s="148">
        <v>306.64</v>
      </c>
      <c r="AE137" s="129"/>
      <c r="AF137" s="129"/>
      <c r="AG137" s="134">
        <v>1E-4</v>
      </c>
      <c r="AH137" s="152" t="s">
        <v>254</v>
      </c>
      <c r="AI137" s="134">
        <f t="shared" si="30"/>
        <v>557.42499999999995</v>
      </c>
      <c r="AJ137" s="140">
        <v>480.05500000000001</v>
      </c>
      <c r="AK137" s="129">
        <v>0</v>
      </c>
      <c r="AL137" s="129">
        <v>16</v>
      </c>
      <c r="AM137" s="129">
        <v>61.37</v>
      </c>
      <c r="AN137" s="134">
        <f t="shared" si="9"/>
        <v>721.67499999999995</v>
      </c>
      <c r="AO137" s="134">
        <f t="shared" si="31"/>
        <v>9.09</v>
      </c>
      <c r="AP137" s="129">
        <v>9.09</v>
      </c>
      <c r="AQ137" s="129"/>
      <c r="AR137" s="129">
        <v>0.24</v>
      </c>
      <c r="AS137" s="129"/>
      <c r="AT137" s="150">
        <v>26.47</v>
      </c>
      <c r="AU137" s="129"/>
      <c r="AV137" s="129"/>
      <c r="AW137" s="136">
        <v>107.575</v>
      </c>
      <c r="AX137" s="129"/>
      <c r="AY137" s="129"/>
      <c r="AZ137" s="129"/>
      <c r="BA137" s="150">
        <v>578.29999999999995</v>
      </c>
      <c r="BB137" s="129">
        <v>0</v>
      </c>
      <c r="BC137" s="129"/>
      <c r="BD137" s="129"/>
      <c r="BE137" s="129"/>
      <c r="BF137" s="134">
        <f t="shared" si="32"/>
        <v>5698.02</v>
      </c>
      <c r="BG137" s="129"/>
      <c r="BH137" s="80"/>
      <c r="BI137" s="143"/>
    </row>
    <row r="138" spans="1:61" ht="14.25" customHeight="1">
      <c r="A138" s="129">
        <v>132</v>
      </c>
      <c r="B138" s="129" t="s">
        <v>123</v>
      </c>
      <c r="C138" s="144" t="s">
        <v>255</v>
      </c>
      <c r="D138" s="131">
        <v>126</v>
      </c>
      <c r="E138" s="131"/>
      <c r="F138" s="131"/>
      <c r="G138" s="131">
        <v>81</v>
      </c>
      <c r="H138" s="131">
        <f t="shared" si="28"/>
        <v>207</v>
      </c>
      <c r="I138" s="134">
        <f t="shared" si="1"/>
        <v>1832.0950000000003</v>
      </c>
      <c r="J138" s="134">
        <f t="shared" si="29"/>
        <v>1405.1000000000001</v>
      </c>
      <c r="K138" s="148">
        <v>494.33</v>
      </c>
      <c r="L138" s="134">
        <f t="shared" si="3"/>
        <v>157.56</v>
      </c>
      <c r="M138" s="129"/>
      <c r="N138" s="148">
        <v>101.28</v>
      </c>
      <c r="O138" s="148">
        <v>56.28</v>
      </c>
      <c r="P138" s="129"/>
      <c r="Q138" s="129"/>
      <c r="R138" s="134">
        <v>126</v>
      </c>
      <c r="S138" s="150"/>
      <c r="T138" s="129"/>
      <c r="U138" s="150">
        <v>126</v>
      </c>
      <c r="V138" s="129"/>
      <c r="W138" s="129"/>
      <c r="X138" s="148">
        <v>313.74</v>
      </c>
      <c r="Y138" s="151">
        <v>129.29</v>
      </c>
      <c r="Z138" s="129"/>
      <c r="AA138" s="129">
        <v>70.239999999999995</v>
      </c>
      <c r="AB138" s="129"/>
      <c r="AC138" s="129">
        <v>16.97</v>
      </c>
      <c r="AD138" s="148">
        <v>96.97</v>
      </c>
      <c r="AE138" s="129"/>
      <c r="AF138" s="129"/>
      <c r="AG138" s="134">
        <v>1E-4</v>
      </c>
      <c r="AH138" s="152" t="s">
        <v>255</v>
      </c>
      <c r="AI138" s="134">
        <f t="shared" si="30"/>
        <v>229.54500000000002</v>
      </c>
      <c r="AJ138" s="140">
        <v>124.52500000000001</v>
      </c>
      <c r="AK138" s="129">
        <v>0</v>
      </c>
      <c r="AL138" s="129">
        <v>16</v>
      </c>
      <c r="AM138" s="129">
        <v>89.02</v>
      </c>
      <c r="AN138" s="134">
        <f t="shared" si="9"/>
        <v>197.45</v>
      </c>
      <c r="AO138" s="134">
        <f t="shared" si="31"/>
        <v>4.3499999999999996</v>
      </c>
      <c r="AP138" s="150">
        <v>4.3499999999999996</v>
      </c>
      <c r="AQ138" s="129"/>
      <c r="AR138" s="129"/>
      <c r="AS138" s="129"/>
      <c r="AT138" s="150">
        <v>11.52</v>
      </c>
      <c r="AU138" s="129"/>
      <c r="AV138" s="129"/>
      <c r="AW138" s="136">
        <v>32.68</v>
      </c>
      <c r="AX138" s="129"/>
      <c r="AY138" s="129"/>
      <c r="AZ138" s="129"/>
      <c r="BA138" s="150">
        <v>148.9</v>
      </c>
      <c r="BB138" s="129">
        <v>0</v>
      </c>
      <c r="BC138" s="129"/>
      <c r="BD138" s="129"/>
      <c r="BE138" s="129"/>
      <c r="BF138" s="134">
        <f t="shared" si="32"/>
        <v>1832.0950000000003</v>
      </c>
      <c r="BG138" s="129"/>
      <c r="BH138" s="80"/>
      <c r="BI138" s="143"/>
    </row>
    <row r="139" spans="1:61" ht="14.25" customHeight="1">
      <c r="A139" s="129">
        <v>133</v>
      </c>
      <c r="B139" s="129" t="s">
        <v>123</v>
      </c>
      <c r="C139" s="144" t="s">
        <v>256</v>
      </c>
      <c r="D139" s="131">
        <v>163</v>
      </c>
      <c r="E139" s="131"/>
      <c r="F139" s="131"/>
      <c r="G139" s="131">
        <v>81</v>
      </c>
      <c r="H139" s="131">
        <f t="shared" si="28"/>
        <v>244</v>
      </c>
      <c r="I139" s="134">
        <f t="shared" si="1"/>
        <v>2460.1850000000004</v>
      </c>
      <c r="J139" s="134">
        <f t="shared" si="29"/>
        <v>1844.3400000000001</v>
      </c>
      <c r="K139" s="148">
        <v>655.08000000000004</v>
      </c>
      <c r="L139" s="134">
        <f t="shared" si="3"/>
        <v>209.04000000000002</v>
      </c>
      <c r="M139" s="129"/>
      <c r="N139" s="148">
        <v>135</v>
      </c>
      <c r="O139" s="148">
        <v>74.040000000000006</v>
      </c>
      <c r="P139" s="129"/>
      <c r="Q139" s="129"/>
      <c r="R139" s="134">
        <v>163</v>
      </c>
      <c r="S139" s="150"/>
      <c r="T139" s="129"/>
      <c r="U139" s="150">
        <v>163</v>
      </c>
      <c r="V139" s="129"/>
      <c r="W139" s="129"/>
      <c r="X139" s="148">
        <v>405.87</v>
      </c>
      <c r="Y139" s="151">
        <v>169.75</v>
      </c>
      <c r="Z139" s="129"/>
      <c r="AA139" s="129">
        <v>92.01</v>
      </c>
      <c r="AB139" s="129"/>
      <c r="AC139" s="129">
        <v>22.28</v>
      </c>
      <c r="AD139" s="148">
        <v>127.31</v>
      </c>
      <c r="AE139" s="129"/>
      <c r="AF139" s="129"/>
      <c r="AG139" s="134">
        <v>1E-4</v>
      </c>
      <c r="AH139" s="152" t="s">
        <v>256</v>
      </c>
      <c r="AI139" s="134">
        <f t="shared" si="30"/>
        <v>301.59500000000003</v>
      </c>
      <c r="AJ139" s="140">
        <v>213.595</v>
      </c>
      <c r="AK139" s="129">
        <v>0</v>
      </c>
      <c r="AL139" s="129">
        <v>16</v>
      </c>
      <c r="AM139" s="129">
        <v>72</v>
      </c>
      <c r="AN139" s="134">
        <f t="shared" si="9"/>
        <v>314.25</v>
      </c>
      <c r="AO139" s="134">
        <f t="shared" si="31"/>
        <v>0</v>
      </c>
      <c r="AP139" s="129"/>
      <c r="AQ139" s="129"/>
      <c r="AR139" s="129"/>
      <c r="AS139" s="129"/>
      <c r="AT139" s="150">
        <v>9.17</v>
      </c>
      <c r="AU139" s="129"/>
      <c r="AV139" s="129"/>
      <c r="AW139" s="136">
        <v>66.38</v>
      </c>
      <c r="AX139" s="129"/>
      <c r="AY139" s="129"/>
      <c r="AZ139" s="129"/>
      <c r="BA139" s="150">
        <v>238.7</v>
      </c>
      <c r="BB139" s="129">
        <v>0</v>
      </c>
      <c r="BC139" s="129"/>
      <c r="BD139" s="129"/>
      <c r="BE139" s="129"/>
      <c r="BF139" s="134">
        <f t="shared" si="32"/>
        <v>2460.1850000000004</v>
      </c>
      <c r="BG139" s="129"/>
      <c r="BH139" s="80"/>
      <c r="BI139" s="143"/>
    </row>
    <row r="140" spans="1:61" ht="14.25" customHeight="1">
      <c r="A140" s="129">
        <v>134</v>
      </c>
      <c r="B140" s="129" t="s">
        <v>123</v>
      </c>
      <c r="C140" s="144" t="s">
        <v>257</v>
      </c>
      <c r="D140" s="131">
        <v>243</v>
      </c>
      <c r="E140" s="131"/>
      <c r="F140" s="131"/>
      <c r="G140" s="131">
        <v>146</v>
      </c>
      <c r="H140" s="131">
        <f t="shared" si="28"/>
        <v>389</v>
      </c>
      <c r="I140" s="134">
        <f t="shared" si="1"/>
        <v>3267.7950000000001</v>
      </c>
      <c r="J140" s="134">
        <f t="shared" si="29"/>
        <v>2658.46</v>
      </c>
      <c r="K140" s="148">
        <v>917.13</v>
      </c>
      <c r="L140" s="134">
        <f t="shared" si="3"/>
        <v>302.77999999999997</v>
      </c>
      <c r="M140" s="129"/>
      <c r="N140" s="148">
        <v>199.22</v>
      </c>
      <c r="O140" s="148">
        <v>103.56</v>
      </c>
      <c r="P140" s="129"/>
      <c r="Q140" s="129"/>
      <c r="R140" s="134">
        <v>243</v>
      </c>
      <c r="S140" s="150"/>
      <c r="T140" s="129"/>
      <c r="U140" s="150">
        <v>243</v>
      </c>
      <c r="V140" s="129"/>
      <c r="W140" s="129"/>
      <c r="X140" s="148">
        <v>605.07000000000005</v>
      </c>
      <c r="Y140" s="151">
        <v>243.55</v>
      </c>
      <c r="Z140" s="129"/>
      <c r="AA140" s="129">
        <v>132.30000000000001</v>
      </c>
      <c r="AB140" s="129"/>
      <c r="AC140" s="129">
        <v>31.97</v>
      </c>
      <c r="AD140" s="148">
        <v>182.66</v>
      </c>
      <c r="AE140" s="129"/>
      <c r="AF140" s="129"/>
      <c r="AG140" s="134">
        <v>1E-4</v>
      </c>
      <c r="AH140" s="152" t="s">
        <v>257</v>
      </c>
      <c r="AI140" s="134">
        <f t="shared" si="30"/>
        <v>253.935</v>
      </c>
      <c r="AJ140" s="140">
        <v>235.82</v>
      </c>
      <c r="AK140" s="129">
        <v>0</v>
      </c>
      <c r="AL140" s="129">
        <v>16</v>
      </c>
      <c r="AM140" s="129">
        <v>2.1150000000000002</v>
      </c>
      <c r="AN140" s="134">
        <f t="shared" si="9"/>
        <v>355.40000000000003</v>
      </c>
      <c r="AO140" s="134">
        <f t="shared" si="31"/>
        <v>0</v>
      </c>
      <c r="AP140" s="129"/>
      <c r="AQ140" s="129"/>
      <c r="AR140" s="129"/>
      <c r="AS140" s="129"/>
      <c r="AT140" s="150">
        <v>19.22</v>
      </c>
      <c r="AU140" s="129"/>
      <c r="AV140" s="129"/>
      <c r="AW140" s="136">
        <v>63.58</v>
      </c>
      <c r="AX140" s="129"/>
      <c r="AY140" s="129"/>
      <c r="AZ140" s="129"/>
      <c r="BA140" s="150">
        <v>272.60000000000002</v>
      </c>
      <c r="BB140" s="129">
        <v>0</v>
      </c>
      <c r="BC140" s="129"/>
      <c r="BD140" s="129"/>
      <c r="BE140" s="129"/>
      <c r="BF140" s="134">
        <f t="shared" si="32"/>
        <v>3267.7950000000001</v>
      </c>
      <c r="BG140" s="129"/>
      <c r="BH140" s="80"/>
      <c r="BI140" s="143"/>
    </row>
    <row r="141" spans="1:61" ht="14.25" customHeight="1">
      <c r="A141" s="129">
        <v>135</v>
      </c>
      <c r="B141" s="129" t="s">
        <v>123</v>
      </c>
      <c r="C141" s="144" t="s">
        <v>258</v>
      </c>
      <c r="D141" s="131">
        <v>236</v>
      </c>
      <c r="E141" s="131"/>
      <c r="F141" s="131"/>
      <c r="G141" s="131">
        <v>162</v>
      </c>
      <c r="H141" s="131">
        <f t="shared" si="28"/>
        <v>398</v>
      </c>
      <c r="I141" s="134">
        <f t="shared" si="1"/>
        <v>3465.0475000000006</v>
      </c>
      <c r="J141" s="134">
        <f t="shared" si="29"/>
        <v>2691.8900000000003</v>
      </c>
      <c r="K141" s="148">
        <v>962.25</v>
      </c>
      <c r="L141" s="134">
        <f t="shared" si="3"/>
        <v>304.75</v>
      </c>
      <c r="M141" s="129"/>
      <c r="N141" s="148">
        <v>193.99</v>
      </c>
      <c r="O141" s="148">
        <v>110.76</v>
      </c>
      <c r="P141" s="129"/>
      <c r="Q141" s="129"/>
      <c r="R141" s="134">
        <v>236</v>
      </c>
      <c r="S141" s="150"/>
      <c r="T141" s="129"/>
      <c r="U141" s="150">
        <v>236</v>
      </c>
      <c r="V141" s="129"/>
      <c r="W141" s="129"/>
      <c r="X141" s="148">
        <v>587.64</v>
      </c>
      <c r="Y141" s="151">
        <v>247.98</v>
      </c>
      <c r="Z141" s="129"/>
      <c r="AA141" s="129">
        <v>134.72999999999999</v>
      </c>
      <c r="AB141" s="129"/>
      <c r="AC141" s="129">
        <v>32.549999999999997</v>
      </c>
      <c r="AD141" s="148">
        <v>185.99</v>
      </c>
      <c r="AE141" s="129"/>
      <c r="AF141" s="129"/>
      <c r="AG141" s="134">
        <v>1E-4</v>
      </c>
      <c r="AH141" s="152" t="s">
        <v>258</v>
      </c>
      <c r="AI141" s="134">
        <f t="shared" si="30"/>
        <v>356.85500000000002</v>
      </c>
      <c r="AJ141" s="140">
        <v>272.45499999999998</v>
      </c>
      <c r="AK141" s="129">
        <v>0</v>
      </c>
      <c r="AL141" s="129">
        <v>16</v>
      </c>
      <c r="AM141" s="129">
        <v>68.400000000000006</v>
      </c>
      <c r="AN141" s="134">
        <f t="shared" si="9"/>
        <v>416.30250000000001</v>
      </c>
      <c r="AO141" s="134">
        <f t="shared" si="31"/>
        <v>4.74</v>
      </c>
      <c r="AP141" s="150">
        <v>4.74</v>
      </c>
      <c r="AQ141" s="129"/>
      <c r="AR141" s="129"/>
      <c r="AS141" s="129"/>
      <c r="AT141" s="150">
        <v>16.13</v>
      </c>
      <c r="AU141" s="129"/>
      <c r="AV141" s="129"/>
      <c r="AW141" s="136">
        <v>76.732500000000002</v>
      </c>
      <c r="AX141" s="129"/>
      <c r="AY141" s="129"/>
      <c r="AZ141" s="129"/>
      <c r="BA141" s="150">
        <v>318.7</v>
      </c>
      <c r="BB141" s="129">
        <v>0</v>
      </c>
      <c r="BC141" s="129"/>
      <c r="BD141" s="129"/>
      <c r="BE141" s="129"/>
      <c r="BF141" s="134">
        <f t="shared" si="32"/>
        <v>3465.0475000000006</v>
      </c>
      <c r="BG141" s="129"/>
      <c r="BH141" s="80"/>
      <c r="BI141" s="143"/>
    </row>
    <row r="142" spans="1:61" ht="14.25" customHeight="1">
      <c r="A142" s="129">
        <v>136</v>
      </c>
      <c r="B142" s="129" t="s">
        <v>123</v>
      </c>
      <c r="C142" s="144" t="s">
        <v>259</v>
      </c>
      <c r="D142" s="131">
        <v>430</v>
      </c>
      <c r="E142" s="131"/>
      <c r="F142" s="131">
        <v>1</v>
      </c>
      <c r="G142" s="131">
        <v>366</v>
      </c>
      <c r="H142" s="131">
        <f t="shared" si="28"/>
        <v>797</v>
      </c>
      <c r="I142" s="134">
        <f t="shared" si="1"/>
        <v>6453.2514999999994</v>
      </c>
      <c r="J142" s="134">
        <f t="shared" si="29"/>
        <v>4875.2749999999996</v>
      </c>
      <c r="K142" s="148">
        <v>1747.17</v>
      </c>
      <c r="L142" s="134">
        <f t="shared" si="3"/>
        <v>533.74</v>
      </c>
      <c r="M142" s="129"/>
      <c r="N142" s="148">
        <v>352.54</v>
      </c>
      <c r="O142" s="148">
        <v>181.2</v>
      </c>
      <c r="P142" s="129"/>
      <c r="Q142" s="129"/>
      <c r="R142" s="134">
        <v>430</v>
      </c>
      <c r="S142" s="150"/>
      <c r="T142" s="129"/>
      <c r="U142" s="150">
        <v>430</v>
      </c>
      <c r="V142" s="129"/>
      <c r="W142" s="129"/>
      <c r="X142" s="148">
        <v>1070.7</v>
      </c>
      <c r="Y142" s="151">
        <v>450.86</v>
      </c>
      <c r="Z142" s="129"/>
      <c r="AA142" s="129">
        <v>245.49</v>
      </c>
      <c r="AB142" s="129"/>
      <c r="AC142" s="129">
        <v>59.174999999999997</v>
      </c>
      <c r="AD142" s="148">
        <v>338.14</v>
      </c>
      <c r="AE142" s="129"/>
      <c r="AF142" s="129"/>
      <c r="AG142" s="134">
        <v>1E-4</v>
      </c>
      <c r="AH142" s="152" t="s">
        <v>259</v>
      </c>
      <c r="AI142" s="134">
        <f t="shared" si="30"/>
        <v>711.17399999999998</v>
      </c>
      <c r="AJ142" s="140">
        <v>548.55999999999995</v>
      </c>
      <c r="AK142" s="129">
        <v>0</v>
      </c>
      <c r="AL142" s="129">
        <v>16</v>
      </c>
      <c r="AM142" s="129">
        <v>146.614</v>
      </c>
      <c r="AN142" s="134">
        <f t="shared" si="9"/>
        <v>866.80250000000001</v>
      </c>
      <c r="AO142" s="134">
        <f t="shared" si="31"/>
        <v>0</v>
      </c>
      <c r="AP142" s="129"/>
      <c r="AQ142" s="129"/>
      <c r="AR142" s="129"/>
      <c r="AS142" s="129"/>
      <c r="AT142" s="150">
        <v>73.290000000000006</v>
      </c>
      <c r="AU142" s="129"/>
      <c r="AV142" s="129"/>
      <c r="AW142" s="136">
        <v>124.91249999999999</v>
      </c>
      <c r="AX142" s="129"/>
      <c r="AY142" s="129"/>
      <c r="AZ142" s="129"/>
      <c r="BA142" s="150">
        <v>668.6</v>
      </c>
      <c r="BB142" s="129">
        <v>0</v>
      </c>
      <c r="BC142" s="129"/>
      <c r="BD142" s="129"/>
      <c r="BE142" s="129"/>
      <c r="BF142" s="134">
        <f t="shared" si="32"/>
        <v>6453.2514999999994</v>
      </c>
      <c r="BG142" s="129"/>
      <c r="BH142" s="80"/>
      <c r="BI142" s="143"/>
    </row>
    <row r="143" spans="1:61" ht="14.25" customHeight="1">
      <c r="A143" s="129">
        <v>137</v>
      </c>
      <c r="B143" s="129" t="s">
        <v>123</v>
      </c>
      <c r="C143" s="144" t="s">
        <v>260</v>
      </c>
      <c r="D143" s="131">
        <v>247</v>
      </c>
      <c r="E143" s="131"/>
      <c r="F143" s="131"/>
      <c r="G143" s="131">
        <v>106</v>
      </c>
      <c r="H143" s="131">
        <f t="shared" si="28"/>
        <v>353</v>
      </c>
      <c r="I143" s="134">
        <f t="shared" si="1"/>
        <v>3278.0200000000004</v>
      </c>
      <c r="J143" s="134">
        <f t="shared" si="29"/>
        <v>2571.9600000000005</v>
      </c>
      <c r="K143" s="148">
        <v>862.46</v>
      </c>
      <c r="L143" s="134">
        <f t="shared" si="3"/>
        <v>274.51</v>
      </c>
      <c r="M143" s="129"/>
      <c r="N143" s="148">
        <v>185.47</v>
      </c>
      <c r="O143" s="148">
        <v>89.04</v>
      </c>
      <c r="P143" s="129"/>
      <c r="Q143" s="129"/>
      <c r="R143" s="134">
        <v>247</v>
      </c>
      <c r="S143" s="150"/>
      <c r="T143" s="129"/>
      <c r="U143" s="150">
        <v>247</v>
      </c>
      <c r="V143" s="129"/>
      <c r="W143" s="129"/>
      <c r="X143" s="148">
        <v>615.03</v>
      </c>
      <c r="Y143" s="151">
        <v>236.4</v>
      </c>
      <c r="Z143" s="129"/>
      <c r="AA143" s="129">
        <v>128.24</v>
      </c>
      <c r="AB143" s="129"/>
      <c r="AC143" s="129">
        <v>31.02</v>
      </c>
      <c r="AD143" s="148">
        <v>177.3</v>
      </c>
      <c r="AE143" s="129"/>
      <c r="AF143" s="129"/>
      <c r="AG143" s="134">
        <v>1E-4</v>
      </c>
      <c r="AH143" s="152" t="s">
        <v>260</v>
      </c>
      <c r="AI143" s="134">
        <f t="shared" si="30"/>
        <v>295.92999999999995</v>
      </c>
      <c r="AJ143" s="140">
        <v>264.02999999999997</v>
      </c>
      <c r="AK143" s="129">
        <v>0</v>
      </c>
      <c r="AL143" s="129">
        <v>16</v>
      </c>
      <c r="AM143" s="129">
        <v>15.9</v>
      </c>
      <c r="AN143" s="134">
        <f t="shared" si="9"/>
        <v>410.13</v>
      </c>
      <c r="AO143" s="134">
        <f t="shared" si="31"/>
        <v>0</v>
      </c>
      <c r="AP143" s="129"/>
      <c r="AQ143" s="129"/>
      <c r="AR143" s="129"/>
      <c r="AS143" s="129"/>
      <c r="AT143" s="150">
        <v>13.19</v>
      </c>
      <c r="AU143" s="129"/>
      <c r="AV143" s="129"/>
      <c r="AW143" s="136">
        <v>82.34</v>
      </c>
      <c r="AX143" s="129"/>
      <c r="AY143" s="129"/>
      <c r="AZ143" s="129"/>
      <c r="BA143" s="150">
        <v>314.60000000000002</v>
      </c>
      <c r="BB143" s="129">
        <v>0</v>
      </c>
      <c r="BC143" s="129"/>
      <c r="BD143" s="129"/>
      <c r="BE143" s="129"/>
      <c r="BF143" s="134">
        <f t="shared" si="32"/>
        <v>3278.0200000000004</v>
      </c>
      <c r="BG143" s="129"/>
      <c r="BH143" s="80"/>
      <c r="BI143" s="143"/>
    </row>
    <row r="144" spans="1:61" ht="14.25" customHeight="1">
      <c r="A144" s="129">
        <v>138</v>
      </c>
      <c r="B144" s="129" t="s">
        <v>123</v>
      </c>
      <c r="C144" s="144" t="s">
        <v>261</v>
      </c>
      <c r="D144" s="131">
        <v>399</v>
      </c>
      <c r="E144" s="131"/>
      <c r="F144" s="131"/>
      <c r="G144" s="131">
        <v>204</v>
      </c>
      <c r="H144" s="131">
        <f t="shared" si="28"/>
        <v>603</v>
      </c>
      <c r="I144" s="134">
        <f t="shared" si="1"/>
        <v>5642.61</v>
      </c>
      <c r="J144" s="134">
        <f t="shared" si="29"/>
        <v>4345.3799999999992</v>
      </c>
      <c r="K144" s="148">
        <v>1466.72</v>
      </c>
      <c r="L144" s="134">
        <f t="shared" si="3"/>
        <v>531.98</v>
      </c>
      <c r="M144" s="129"/>
      <c r="N144" s="148">
        <v>321.26</v>
      </c>
      <c r="O144" s="148">
        <v>210.72</v>
      </c>
      <c r="P144" s="129"/>
      <c r="Q144" s="129"/>
      <c r="R144" s="134">
        <v>399</v>
      </c>
      <c r="S144" s="150"/>
      <c r="T144" s="129"/>
      <c r="U144" s="150">
        <v>399</v>
      </c>
      <c r="V144" s="129"/>
      <c r="W144" s="129"/>
      <c r="X144" s="148">
        <v>993.51</v>
      </c>
      <c r="Y144" s="151">
        <v>393.64</v>
      </c>
      <c r="Z144" s="129"/>
      <c r="AA144" s="129">
        <v>213.64</v>
      </c>
      <c r="AB144" s="129"/>
      <c r="AC144" s="129">
        <v>51.66</v>
      </c>
      <c r="AD144" s="148">
        <v>295.23</v>
      </c>
      <c r="AE144" s="129"/>
      <c r="AF144" s="129"/>
      <c r="AG144" s="134">
        <v>1E-4</v>
      </c>
      <c r="AH144" s="152" t="s">
        <v>261</v>
      </c>
      <c r="AI144" s="134">
        <f t="shared" si="30"/>
        <v>548.31500000000005</v>
      </c>
      <c r="AJ144" s="140">
        <v>489.11500000000001</v>
      </c>
      <c r="AK144" s="129">
        <v>0</v>
      </c>
      <c r="AL144" s="129">
        <v>16</v>
      </c>
      <c r="AM144" s="129">
        <v>43.2</v>
      </c>
      <c r="AN144" s="134">
        <f t="shared" si="9"/>
        <v>748.91499999999996</v>
      </c>
      <c r="AO144" s="134">
        <f t="shared" si="31"/>
        <v>0</v>
      </c>
      <c r="AP144" s="129"/>
      <c r="AQ144" s="129"/>
      <c r="AR144" s="129"/>
      <c r="AS144" s="129"/>
      <c r="AT144" s="150">
        <v>28.54</v>
      </c>
      <c r="AU144" s="129"/>
      <c r="AV144" s="129"/>
      <c r="AW144" s="136">
        <v>140.27500000000001</v>
      </c>
      <c r="AX144" s="129"/>
      <c r="AY144" s="129"/>
      <c r="AZ144" s="129"/>
      <c r="BA144" s="150">
        <v>580.1</v>
      </c>
      <c r="BB144" s="129">
        <v>0</v>
      </c>
      <c r="BC144" s="129"/>
      <c r="BD144" s="129"/>
      <c r="BE144" s="129"/>
      <c r="BF144" s="134">
        <f t="shared" si="32"/>
        <v>5642.61</v>
      </c>
      <c r="BG144" s="129"/>
      <c r="BH144" s="80"/>
      <c r="BI144" s="143"/>
    </row>
    <row r="145" spans="1:61" ht="14.25" customHeight="1">
      <c r="A145" s="129">
        <v>139</v>
      </c>
      <c r="B145" s="129" t="s">
        <v>123</v>
      </c>
      <c r="C145" s="144" t="s">
        <v>262</v>
      </c>
      <c r="D145" s="131">
        <v>213</v>
      </c>
      <c r="E145" s="131"/>
      <c r="F145" s="131"/>
      <c r="G145" s="131">
        <v>87</v>
      </c>
      <c r="H145" s="131">
        <f t="shared" si="28"/>
        <v>300</v>
      </c>
      <c r="I145" s="134">
        <f t="shared" si="1"/>
        <v>2957.84</v>
      </c>
      <c r="J145" s="134">
        <f t="shared" si="29"/>
        <v>2321.1</v>
      </c>
      <c r="K145" s="148">
        <v>794.89</v>
      </c>
      <c r="L145" s="134">
        <f t="shared" si="3"/>
        <v>269.03999999999996</v>
      </c>
      <c r="M145" s="129"/>
      <c r="N145" s="148">
        <v>173.16</v>
      </c>
      <c r="O145" s="148">
        <v>95.88</v>
      </c>
      <c r="P145" s="129"/>
      <c r="Q145" s="129"/>
      <c r="R145" s="134">
        <v>213</v>
      </c>
      <c r="S145" s="150"/>
      <c r="T145" s="129"/>
      <c r="U145" s="150">
        <v>213</v>
      </c>
      <c r="V145" s="129"/>
      <c r="W145" s="129"/>
      <c r="X145" s="148">
        <v>530.37</v>
      </c>
      <c r="Y145" s="151">
        <v>212.04</v>
      </c>
      <c r="Z145" s="129"/>
      <c r="AA145" s="129">
        <v>114.9</v>
      </c>
      <c r="AB145" s="129"/>
      <c r="AC145" s="129">
        <v>27.83</v>
      </c>
      <c r="AD145" s="148">
        <v>159.03</v>
      </c>
      <c r="AE145" s="129"/>
      <c r="AF145" s="129"/>
      <c r="AG145" s="134">
        <v>1E-4</v>
      </c>
      <c r="AH145" s="152" t="s">
        <v>262</v>
      </c>
      <c r="AI145" s="134">
        <f t="shared" si="30"/>
        <v>263.255</v>
      </c>
      <c r="AJ145" s="140">
        <v>247.255</v>
      </c>
      <c r="AK145" s="129">
        <v>0</v>
      </c>
      <c r="AL145" s="129">
        <v>16</v>
      </c>
      <c r="AM145" s="129"/>
      <c r="AN145" s="134">
        <f t="shared" si="9"/>
        <v>373.48500000000001</v>
      </c>
      <c r="AO145" s="134">
        <f t="shared" si="31"/>
        <v>0</v>
      </c>
      <c r="AP145" s="129"/>
      <c r="AQ145" s="129"/>
      <c r="AR145" s="129"/>
      <c r="AS145" s="129"/>
      <c r="AT145" s="150">
        <v>8.06</v>
      </c>
      <c r="AU145" s="129"/>
      <c r="AV145" s="129"/>
      <c r="AW145" s="136">
        <v>61.924999999999997</v>
      </c>
      <c r="AX145" s="129"/>
      <c r="AY145" s="129"/>
      <c r="AZ145" s="129"/>
      <c r="BA145" s="150">
        <v>303.5</v>
      </c>
      <c r="BB145" s="129">
        <v>0</v>
      </c>
      <c r="BC145" s="129"/>
      <c r="BD145" s="129"/>
      <c r="BE145" s="129"/>
      <c r="BF145" s="134">
        <f t="shared" si="32"/>
        <v>2957.84</v>
      </c>
      <c r="BG145" s="129"/>
      <c r="BH145" s="80"/>
      <c r="BI145" s="143"/>
    </row>
    <row r="146" spans="1:61" ht="14.25" customHeight="1">
      <c r="A146" s="129">
        <v>140</v>
      </c>
      <c r="B146" s="129" t="s">
        <v>123</v>
      </c>
      <c r="C146" s="146" t="s">
        <v>263</v>
      </c>
      <c r="D146" s="131">
        <v>392</v>
      </c>
      <c r="E146" s="131"/>
      <c r="F146" s="131"/>
      <c r="G146" s="131">
        <v>166</v>
      </c>
      <c r="H146" s="131">
        <f t="shared" si="28"/>
        <v>558</v>
      </c>
      <c r="I146" s="134">
        <f t="shared" si="1"/>
        <v>5439.4784999999993</v>
      </c>
      <c r="J146" s="134">
        <f t="shared" si="29"/>
        <v>4229.1509999999998</v>
      </c>
      <c r="K146" s="148">
        <v>1416.16</v>
      </c>
      <c r="L146" s="134">
        <f t="shared" si="3"/>
        <v>517.31999999999994</v>
      </c>
      <c r="M146" s="129"/>
      <c r="N146" s="148">
        <v>313.08</v>
      </c>
      <c r="O146" s="148">
        <v>204.24</v>
      </c>
      <c r="P146" s="129"/>
      <c r="Q146" s="129"/>
      <c r="R146" s="134">
        <v>392</v>
      </c>
      <c r="S146" s="150"/>
      <c r="T146" s="129"/>
      <c r="U146" s="150">
        <v>392</v>
      </c>
      <c r="V146" s="129"/>
      <c r="W146" s="129"/>
      <c r="X146" s="148">
        <v>976.08</v>
      </c>
      <c r="Y146" s="136">
        <v>382.75900000000001</v>
      </c>
      <c r="Z146" s="129"/>
      <c r="AA146" s="129">
        <v>207.52500000000001</v>
      </c>
      <c r="AB146" s="129"/>
      <c r="AC146" s="129">
        <v>50.237000000000002</v>
      </c>
      <c r="AD146" s="148">
        <v>287.07</v>
      </c>
      <c r="AE146" s="129"/>
      <c r="AF146" s="129"/>
      <c r="AG146" s="134">
        <v>1E-4</v>
      </c>
      <c r="AH146" s="158" t="s">
        <v>263</v>
      </c>
      <c r="AI146" s="134">
        <f t="shared" si="30"/>
        <v>536.27499999999998</v>
      </c>
      <c r="AJ146" s="140">
        <v>450.27499999999998</v>
      </c>
      <c r="AK146" s="129">
        <v>0</v>
      </c>
      <c r="AL146" s="129">
        <v>16</v>
      </c>
      <c r="AM146" s="129">
        <v>70</v>
      </c>
      <c r="AN146" s="134">
        <f t="shared" si="9"/>
        <v>674.05250000000001</v>
      </c>
      <c r="AO146" s="134">
        <f t="shared" si="31"/>
        <v>5.36</v>
      </c>
      <c r="AP146" s="129"/>
      <c r="AQ146" s="129">
        <v>5.36</v>
      </c>
      <c r="AR146" s="129"/>
      <c r="AS146" s="129"/>
      <c r="AT146" s="150">
        <v>25.08</v>
      </c>
      <c r="AU146" s="129"/>
      <c r="AV146" s="129"/>
      <c r="AW146" s="136">
        <v>111.1125</v>
      </c>
      <c r="AX146" s="129"/>
      <c r="AY146" s="129"/>
      <c r="AZ146" s="129"/>
      <c r="BA146" s="150">
        <v>532.5</v>
      </c>
      <c r="BB146" s="129">
        <v>0</v>
      </c>
      <c r="BC146" s="129"/>
      <c r="BD146" s="129"/>
      <c r="BE146" s="129"/>
      <c r="BF146" s="134">
        <f t="shared" si="32"/>
        <v>5439.4784999999993</v>
      </c>
      <c r="BG146" s="129"/>
      <c r="BH146" s="80"/>
      <c r="BI146" s="143"/>
    </row>
    <row r="147" spans="1:61" ht="14.25" customHeight="1">
      <c r="A147" s="129">
        <v>141</v>
      </c>
      <c r="B147" s="129" t="s">
        <v>123</v>
      </c>
      <c r="C147" s="144" t="s">
        <v>264</v>
      </c>
      <c r="D147" s="131">
        <v>236</v>
      </c>
      <c r="E147" s="131"/>
      <c r="F147" s="131"/>
      <c r="G147" s="131">
        <v>192</v>
      </c>
      <c r="H147" s="131">
        <f t="shared" si="28"/>
        <v>428</v>
      </c>
      <c r="I147" s="134">
        <f t="shared" si="1"/>
        <v>3469.2474999999999</v>
      </c>
      <c r="J147" s="134">
        <f t="shared" si="29"/>
        <v>2756.9700000000003</v>
      </c>
      <c r="K147" s="148">
        <v>1000.32</v>
      </c>
      <c r="L147" s="134">
        <f t="shared" si="3"/>
        <v>316.85000000000002</v>
      </c>
      <c r="M147" s="129"/>
      <c r="N147" s="148">
        <v>201.17</v>
      </c>
      <c r="O147" s="148">
        <v>115.68</v>
      </c>
      <c r="P147" s="129"/>
      <c r="Q147" s="129"/>
      <c r="R147" s="134">
        <v>236</v>
      </c>
      <c r="S147" s="150"/>
      <c r="T147" s="129"/>
      <c r="U147" s="150">
        <v>236</v>
      </c>
      <c r="V147" s="129"/>
      <c r="W147" s="129"/>
      <c r="X147" s="148">
        <v>587.64</v>
      </c>
      <c r="Y147" s="151">
        <v>254.07</v>
      </c>
      <c r="Z147" s="129"/>
      <c r="AA147" s="129">
        <v>138.19</v>
      </c>
      <c r="AB147" s="129"/>
      <c r="AC147" s="129">
        <v>33.35</v>
      </c>
      <c r="AD147" s="148">
        <v>190.55</v>
      </c>
      <c r="AE147" s="129"/>
      <c r="AF147" s="129"/>
      <c r="AG147" s="134">
        <v>1E-4</v>
      </c>
      <c r="AH147" s="152" t="s">
        <v>264</v>
      </c>
      <c r="AI147" s="134">
        <f t="shared" si="30"/>
        <v>324.52999999999997</v>
      </c>
      <c r="AJ147" s="140">
        <v>239.93</v>
      </c>
      <c r="AK147" s="129">
        <v>0</v>
      </c>
      <c r="AL147" s="129">
        <v>16</v>
      </c>
      <c r="AM147" s="129">
        <v>68.599999999999994</v>
      </c>
      <c r="AN147" s="134">
        <f t="shared" si="9"/>
        <v>387.7475</v>
      </c>
      <c r="AO147" s="134">
        <f t="shared" si="31"/>
        <v>0</v>
      </c>
      <c r="AP147" s="129"/>
      <c r="AQ147" s="129"/>
      <c r="AR147" s="129"/>
      <c r="AS147" s="129"/>
      <c r="AT147" s="150">
        <v>30.86</v>
      </c>
      <c r="AU147" s="129"/>
      <c r="AV147" s="129"/>
      <c r="AW147" s="136">
        <v>69.6875</v>
      </c>
      <c r="AX147" s="129"/>
      <c r="AY147" s="129"/>
      <c r="AZ147" s="129"/>
      <c r="BA147" s="150">
        <v>287.2</v>
      </c>
      <c r="BB147" s="129">
        <v>0</v>
      </c>
      <c r="BC147" s="129"/>
      <c r="BD147" s="129"/>
      <c r="BE147" s="129"/>
      <c r="BF147" s="134">
        <f t="shared" si="32"/>
        <v>3469.2474999999999</v>
      </c>
      <c r="BG147" s="129"/>
      <c r="BH147" s="80"/>
      <c r="BI147" s="143"/>
    </row>
    <row r="148" spans="1:61" ht="14.25" customHeight="1">
      <c r="A148" s="129">
        <v>142</v>
      </c>
      <c r="B148" s="129" t="s">
        <v>123</v>
      </c>
      <c r="C148" s="144" t="s">
        <v>265</v>
      </c>
      <c r="D148" s="131">
        <v>400</v>
      </c>
      <c r="E148" s="131"/>
      <c r="F148" s="131"/>
      <c r="G148" s="131">
        <v>191</v>
      </c>
      <c r="H148" s="131">
        <f t="shared" si="28"/>
        <v>591</v>
      </c>
      <c r="I148" s="134">
        <f t="shared" si="1"/>
        <v>5902.3874999999998</v>
      </c>
      <c r="J148" s="134">
        <f t="shared" si="29"/>
        <v>4717.4799999999996</v>
      </c>
      <c r="K148" s="148">
        <v>1735.61</v>
      </c>
      <c r="L148" s="134">
        <f t="shared" si="3"/>
        <v>527.04</v>
      </c>
      <c r="M148" s="129"/>
      <c r="N148" s="148">
        <v>354.6</v>
      </c>
      <c r="O148" s="148">
        <v>172.44</v>
      </c>
      <c r="P148" s="129"/>
      <c r="Q148" s="129"/>
      <c r="R148" s="134">
        <v>400</v>
      </c>
      <c r="S148" s="150"/>
      <c r="T148" s="129"/>
      <c r="U148" s="150">
        <v>400</v>
      </c>
      <c r="V148" s="129"/>
      <c r="W148" s="129"/>
      <c r="X148" s="148">
        <v>996</v>
      </c>
      <c r="Y148" s="151">
        <v>437.06</v>
      </c>
      <c r="Z148" s="129"/>
      <c r="AA148" s="129">
        <v>236.62</v>
      </c>
      <c r="AB148" s="129"/>
      <c r="AC148" s="129">
        <v>57.36</v>
      </c>
      <c r="AD148" s="148">
        <v>327.79</v>
      </c>
      <c r="AE148" s="129"/>
      <c r="AF148" s="129"/>
      <c r="AG148" s="134">
        <v>1E-4</v>
      </c>
      <c r="AH148" s="152" t="s">
        <v>265</v>
      </c>
      <c r="AI148" s="134">
        <f t="shared" si="30"/>
        <v>535.05500000000006</v>
      </c>
      <c r="AJ148" s="140">
        <v>420.67500000000001</v>
      </c>
      <c r="AK148" s="129">
        <v>0</v>
      </c>
      <c r="AL148" s="129">
        <v>16</v>
      </c>
      <c r="AM148" s="129">
        <v>98.38</v>
      </c>
      <c r="AN148" s="134">
        <f t="shared" si="9"/>
        <v>649.85249999999996</v>
      </c>
      <c r="AO148" s="134">
        <f t="shared" si="31"/>
        <v>10.41</v>
      </c>
      <c r="AP148" s="150">
        <v>10.41</v>
      </c>
      <c r="AQ148" s="129"/>
      <c r="AR148" s="150">
        <v>0.18</v>
      </c>
      <c r="AS148" s="129"/>
      <c r="AT148" s="150">
        <v>27</v>
      </c>
      <c r="AU148" s="129"/>
      <c r="AV148" s="129"/>
      <c r="AW148" s="136">
        <v>103.7625</v>
      </c>
      <c r="AX148" s="129"/>
      <c r="AY148" s="129"/>
      <c r="AZ148" s="129"/>
      <c r="BA148" s="150">
        <v>508.5</v>
      </c>
      <c r="BB148" s="129">
        <v>0</v>
      </c>
      <c r="BC148" s="129"/>
      <c r="BD148" s="129"/>
      <c r="BE148" s="129"/>
      <c r="BF148" s="134">
        <f t="shared" si="32"/>
        <v>5902.3874999999998</v>
      </c>
      <c r="BG148" s="129"/>
      <c r="BH148" s="80"/>
      <c r="BI148" s="143"/>
    </row>
    <row r="149" spans="1:61" ht="14.25" customHeight="1">
      <c r="A149" s="129">
        <v>143</v>
      </c>
      <c r="B149" s="129" t="s">
        <v>123</v>
      </c>
      <c r="C149" s="144" t="s">
        <v>266</v>
      </c>
      <c r="D149" s="131">
        <v>0</v>
      </c>
      <c r="E149" s="131"/>
      <c r="F149" s="131"/>
      <c r="G149" s="131"/>
      <c r="H149" s="131">
        <f t="shared" si="28"/>
        <v>0</v>
      </c>
      <c r="I149" s="134">
        <f t="shared" si="1"/>
        <v>0</v>
      </c>
      <c r="J149" s="134">
        <f t="shared" si="29"/>
        <v>0</v>
      </c>
      <c r="K149" s="129"/>
      <c r="L149" s="134">
        <f t="shared" si="3"/>
        <v>0</v>
      </c>
      <c r="M149" s="129"/>
      <c r="N149" s="129"/>
      <c r="O149" s="129"/>
      <c r="P149" s="129"/>
      <c r="Q149" s="129"/>
      <c r="R149" s="134">
        <v>0</v>
      </c>
      <c r="S149" s="129"/>
      <c r="T149" s="129"/>
      <c r="U149" s="129"/>
      <c r="V149" s="129"/>
      <c r="W149" s="129"/>
      <c r="X149" s="129"/>
      <c r="Y149" s="136"/>
      <c r="Z149" s="129"/>
      <c r="AA149" s="129"/>
      <c r="AB149" s="129"/>
      <c r="AC149" s="129"/>
      <c r="AD149" s="129"/>
      <c r="AE149" s="129"/>
      <c r="AF149" s="129"/>
      <c r="AG149" s="134">
        <v>1E-4</v>
      </c>
      <c r="AH149" s="152" t="s">
        <v>266</v>
      </c>
      <c r="AI149" s="134">
        <f t="shared" si="30"/>
        <v>0</v>
      </c>
      <c r="AJ149" s="140">
        <v>0</v>
      </c>
      <c r="AK149" s="129">
        <v>0</v>
      </c>
      <c r="AL149" s="129"/>
      <c r="AM149" s="129"/>
      <c r="AN149" s="134">
        <f t="shared" si="9"/>
        <v>0</v>
      </c>
      <c r="AO149" s="134">
        <f t="shared" si="31"/>
        <v>0</v>
      </c>
      <c r="AP149" s="129"/>
      <c r="AQ149" s="129"/>
      <c r="AR149" s="129"/>
      <c r="AS149" s="129"/>
      <c r="AT149" s="129"/>
      <c r="AU149" s="129"/>
      <c r="AV149" s="129"/>
      <c r="AW149" s="136"/>
      <c r="AX149" s="129"/>
      <c r="AY149" s="129"/>
      <c r="AZ149" s="129"/>
      <c r="BA149" s="150"/>
      <c r="BB149" s="129">
        <v>70</v>
      </c>
      <c r="BC149" s="129"/>
      <c r="BD149" s="129"/>
      <c r="BE149" s="129"/>
      <c r="BF149" s="134">
        <f t="shared" si="32"/>
        <v>70</v>
      </c>
      <c r="BG149" s="129"/>
      <c r="BH149" s="80"/>
      <c r="BI149" s="143"/>
    </row>
    <row r="150" spans="1:61" ht="14.25" customHeight="1">
      <c r="A150" s="129">
        <v>144</v>
      </c>
      <c r="B150" s="129" t="s">
        <v>123</v>
      </c>
      <c r="C150" s="130" t="s">
        <v>267</v>
      </c>
      <c r="D150" s="131">
        <v>5</v>
      </c>
      <c r="E150" s="131"/>
      <c r="F150" s="131"/>
      <c r="G150" s="131"/>
      <c r="H150" s="131">
        <f t="shared" si="28"/>
        <v>5</v>
      </c>
      <c r="I150" s="134">
        <f t="shared" si="1"/>
        <v>84.4</v>
      </c>
      <c r="J150" s="134">
        <f t="shared" si="29"/>
        <v>47.75</v>
      </c>
      <c r="K150" s="148">
        <v>21.78</v>
      </c>
      <c r="L150" s="134">
        <f t="shared" si="3"/>
        <v>11.25</v>
      </c>
      <c r="M150" s="148">
        <v>11.25</v>
      </c>
      <c r="N150" s="129"/>
      <c r="O150" s="129"/>
      <c r="P150" s="129"/>
      <c r="Q150" s="129"/>
      <c r="R150" s="134">
        <v>1.82</v>
      </c>
      <c r="S150" s="150">
        <v>1.82</v>
      </c>
      <c r="T150" s="129"/>
      <c r="U150" s="129"/>
      <c r="V150" s="129"/>
      <c r="W150" s="129"/>
      <c r="X150" s="129"/>
      <c r="Y150" s="151">
        <v>5.58</v>
      </c>
      <c r="Z150" s="129"/>
      <c r="AA150" s="129">
        <v>2.81</v>
      </c>
      <c r="AB150" s="129"/>
      <c r="AC150" s="129">
        <v>0.33</v>
      </c>
      <c r="AD150" s="148">
        <v>4.18</v>
      </c>
      <c r="AE150" s="129"/>
      <c r="AF150" s="129"/>
      <c r="AG150" s="134">
        <v>1E-4</v>
      </c>
      <c r="AH150" s="139" t="s">
        <v>267</v>
      </c>
      <c r="AI150" s="134">
        <f t="shared" si="30"/>
        <v>36.65</v>
      </c>
      <c r="AJ150" s="140">
        <v>4.3499999999999996</v>
      </c>
      <c r="AK150" s="129">
        <v>3.3</v>
      </c>
      <c r="AL150" s="129">
        <v>29</v>
      </c>
      <c r="AM150" s="129"/>
      <c r="AN150" s="134">
        <f t="shared" si="9"/>
        <v>0</v>
      </c>
      <c r="AO150" s="134">
        <f t="shared" si="31"/>
        <v>0</v>
      </c>
      <c r="AP150" s="129"/>
      <c r="AQ150" s="129"/>
      <c r="AR150" s="129"/>
      <c r="AS150" s="129"/>
      <c r="AT150" s="129"/>
      <c r="AU150" s="129"/>
      <c r="AV150" s="129"/>
      <c r="AW150" s="136"/>
      <c r="AX150" s="129"/>
      <c r="AY150" s="129"/>
      <c r="AZ150" s="129"/>
      <c r="BA150" s="129"/>
      <c r="BB150" s="129">
        <v>83</v>
      </c>
      <c r="BC150" s="129"/>
      <c r="BD150" s="129"/>
      <c r="BE150" s="129"/>
      <c r="BF150" s="134">
        <f t="shared" si="32"/>
        <v>167.4</v>
      </c>
      <c r="BG150" s="129"/>
      <c r="BH150" s="80"/>
      <c r="BI150" s="143"/>
    </row>
    <row r="151" spans="1:61" ht="14.25" customHeight="1">
      <c r="A151" s="129">
        <v>145</v>
      </c>
      <c r="B151" s="129" t="s">
        <v>123</v>
      </c>
      <c r="C151" s="130" t="s">
        <v>268</v>
      </c>
      <c r="D151" s="131">
        <v>28</v>
      </c>
      <c r="E151" s="131"/>
      <c r="F151" s="131">
        <v>1</v>
      </c>
      <c r="G151" s="131">
        <v>30</v>
      </c>
      <c r="H151" s="131">
        <f t="shared" si="28"/>
        <v>59</v>
      </c>
      <c r="I151" s="134">
        <f t="shared" si="1"/>
        <v>567.32400000000007</v>
      </c>
      <c r="J151" s="134">
        <f t="shared" si="29"/>
        <v>250.9</v>
      </c>
      <c r="K151" s="148">
        <v>110.56</v>
      </c>
      <c r="L151" s="134">
        <f t="shared" si="3"/>
        <v>51.75</v>
      </c>
      <c r="M151" s="148">
        <v>51.75</v>
      </c>
      <c r="N151" s="129"/>
      <c r="O151" s="129"/>
      <c r="P151" s="129"/>
      <c r="Q151" s="129"/>
      <c r="R151" s="134">
        <v>7.96</v>
      </c>
      <c r="S151" s="150">
        <v>7.96</v>
      </c>
      <c r="T151" s="129"/>
      <c r="U151" s="129"/>
      <c r="V151" s="129"/>
      <c r="W151" s="129"/>
      <c r="X151" s="148">
        <v>12.45</v>
      </c>
      <c r="Y151" s="151">
        <v>29.23</v>
      </c>
      <c r="Z151" s="129"/>
      <c r="AA151" s="129">
        <v>15.08</v>
      </c>
      <c r="AB151" s="129"/>
      <c r="AC151" s="129">
        <v>1.94</v>
      </c>
      <c r="AD151" s="148">
        <v>21.93</v>
      </c>
      <c r="AE151" s="129"/>
      <c r="AF151" s="129"/>
      <c r="AG151" s="134">
        <v>1E-4</v>
      </c>
      <c r="AH151" s="139" t="s">
        <v>268</v>
      </c>
      <c r="AI151" s="134">
        <f t="shared" si="30"/>
        <v>314.84399999999999</v>
      </c>
      <c r="AJ151" s="140">
        <v>26.664000000000001</v>
      </c>
      <c r="AK151" s="129">
        <v>15.18</v>
      </c>
      <c r="AL151" s="129">
        <v>273</v>
      </c>
      <c r="AM151" s="129"/>
      <c r="AN151" s="134">
        <f t="shared" si="9"/>
        <v>1.58</v>
      </c>
      <c r="AO151" s="134">
        <f t="shared" si="31"/>
        <v>0</v>
      </c>
      <c r="AP151" s="129"/>
      <c r="AQ151" s="129"/>
      <c r="AR151" s="129"/>
      <c r="AS151" s="129"/>
      <c r="AT151" s="150">
        <v>1.58</v>
      </c>
      <c r="AU151" s="129"/>
      <c r="AV151" s="129"/>
      <c r="AW151" s="136"/>
      <c r="AX151" s="129"/>
      <c r="AY151" s="129"/>
      <c r="AZ151" s="129"/>
      <c r="BA151" s="129"/>
      <c r="BB151" s="129">
        <f>45+89.5</f>
        <v>134.5</v>
      </c>
      <c r="BC151" s="129"/>
      <c r="BD151" s="129"/>
      <c r="BE151" s="129"/>
      <c r="BF151" s="134">
        <f t="shared" si="32"/>
        <v>701.82400000000007</v>
      </c>
      <c r="BG151" s="129"/>
      <c r="BH151" s="80"/>
      <c r="BI151" s="143"/>
    </row>
    <row r="152" spans="1:61" ht="14.25" customHeight="1">
      <c r="A152" s="129">
        <v>146</v>
      </c>
      <c r="B152" s="129" t="s">
        <v>123</v>
      </c>
      <c r="C152" s="132" t="s">
        <v>269</v>
      </c>
      <c r="D152" s="131">
        <v>24</v>
      </c>
      <c r="E152" s="131"/>
      <c r="F152" s="131"/>
      <c r="G152" s="131">
        <v>1</v>
      </c>
      <c r="H152" s="131">
        <f t="shared" si="28"/>
        <v>25</v>
      </c>
      <c r="I152" s="134">
        <f t="shared" si="1"/>
        <v>366.08199999999999</v>
      </c>
      <c r="J152" s="134">
        <f t="shared" si="29"/>
        <v>189.47</v>
      </c>
      <c r="K152" s="148">
        <v>77.75</v>
      </c>
      <c r="L152" s="134">
        <f t="shared" si="3"/>
        <v>54</v>
      </c>
      <c r="M152" s="148">
        <v>54</v>
      </c>
      <c r="N152" s="129"/>
      <c r="O152" s="129"/>
      <c r="P152" s="129"/>
      <c r="Q152" s="129"/>
      <c r="R152" s="134">
        <v>6.48</v>
      </c>
      <c r="S152" s="150">
        <v>6.48</v>
      </c>
      <c r="T152" s="129"/>
      <c r="U152" s="129"/>
      <c r="V152" s="129"/>
      <c r="W152" s="129"/>
      <c r="X152" s="129"/>
      <c r="Y152" s="151">
        <v>22.12</v>
      </c>
      <c r="Z152" s="129"/>
      <c r="AA152" s="129">
        <v>11.21</v>
      </c>
      <c r="AB152" s="129"/>
      <c r="AC152" s="129">
        <v>1.32</v>
      </c>
      <c r="AD152" s="148">
        <v>16.59</v>
      </c>
      <c r="AE152" s="129"/>
      <c r="AF152" s="129"/>
      <c r="AG152" s="134">
        <v>1E-4</v>
      </c>
      <c r="AH152" s="134" t="s">
        <v>269</v>
      </c>
      <c r="AI152" s="134">
        <f t="shared" si="30"/>
        <v>176.61199999999999</v>
      </c>
      <c r="AJ152" s="140">
        <v>19.271999999999998</v>
      </c>
      <c r="AK152" s="129">
        <v>15.84</v>
      </c>
      <c r="AL152" s="129">
        <v>140</v>
      </c>
      <c r="AM152" s="129">
        <v>1.5</v>
      </c>
      <c r="AN152" s="134">
        <f t="shared" si="9"/>
        <v>0</v>
      </c>
      <c r="AO152" s="134">
        <f t="shared" si="31"/>
        <v>0</v>
      </c>
      <c r="AP152" s="129"/>
      <c r="AQ152" s="129"/>
      <c r="AR152" s="129"/>
      <c r="AS152" s="129"/>
      <c r="AT152" s="129"/>
      <c r="AU152" s="129"/>
      <c r="AV152" s="129"/>
      <c r="AW152" s="136"/>
      <c r="AX152" s="129"/>
      <c r="AY152" s="129"/>
      <c r="AZ152" s="129"/>
      <c r="BA152" s="129"/>
      <c r="BB152" s="129">
        <v>29.6</v>
      </c>
      <c r="BC152" s="129"/>
      <c r="BD152" s="129"/>
      <c r="BE152" s="129"/>
      <c r="BF152" s="134">
        <f t="shared" si="32"/>
        <v>395.68200000000002</v>
      </c>
      <c r="BG152" s="129"/>
      <c r="BH152" s="80"/>
      <c r="BI152" s="143"/>
    </row>
    <row r="153" spans="1:61" ht="14.25" customHeight="1">
      <c r="A153" s="129">
        <v>147</v>
      </c>
      <c r="B153" s="129" t="s">
        <v>123</v>
      </c>
      <c r="C153" s="130" t="s">
        <v>270</v>
      </c>
      <c r="D153" s="131">
        <v>10</v>
      </c>
      <c r="E153" s="131"/>
      <c r="F153" s="131"/>
      <c r="G153" s="131">
        <v>6</v>
      </c>
      <c r="H153" s="131">
        <f t="shared" si="28"/>
        <v>16</v>
      </c>
      <c r="I153" s="134">
        <f t="shared" si="1"/>
        <v>161.39200000000002</v>
      </c>
      <c r="J153" s="134">
        <f t="shared" si="29"/>
        <v>89.61</v>
      </c>
      <c r="K153" s="148">
        <v>39.909999999999997</v>
      </c>
      <c r="L153" s="134">
        <f t="shared" si="3"/>
        <v>0</v>
      </c>
      <c r="M153" s="129"/>
      <c r="N153" s="129"/>
      <c r="O153" s="129"/>
      <c r="P153" s="129"/>
      <c r="Q153" s="129"/>
      <c r="R153" s="134">
        <v>0</v>
      </c>
      <c r="S153" s="129"/>
      <c r="T153" s="129"/>
      <c r="U153" s="129"/>
      <c r="V153" s="129"/>
      <c r="W153" s="129"/>
      <c r="X153" s="148">
        <v>24.9</v>
      </c>
      <c r="Y153" s="136">
        <v>10.37</v>
      </c>
      <c r="Z153" s="129"/>
      <c r="AA153" s="129">
        <v>5.55</v>
      </c>
      <c r="AB153" s="129"/>
      <c r="AC153" s="129">
        <v>1.1000000000000001</v>
      </c>
      <c r="AD153" s="148">
        <v>7.78</v>
      </c>
      <c r="AE153" s="129"/>
      <c r="AF153" s="129"/>
      <c r="AG153" s="134">
        <v>1E-4</v>
      </c>
      <c r="AH153" s="139" t="s">
        <v>270</v>
      </c>
      <c r="AI153" s="134">
        <f t="shared" si="30"/>
        <v>69.632000000000005</v>
      </c>
      <c r="AJ153" s="140">
        <v>7.6319999999999997</v>
      </c>
      <c r="AK153" s="129">
        <v>0</v>
      </c>
      <c r="AL153" s="129">
        <v>62</v>
      </c>
      <c r="AM153" s="129"/>
      <c r="AN153" s="134">
        <f t="shared" si="9"/>
        <v>2.15</v>
      </c>
      <c r="AO153" s="134">
        <f t="shared" si="31"/>
        <v>0</v>
      </c>
      <c r="AP153" s="129"/>
      <c r="AQ153" s="129"/>
      <c r="AR153" s="129"/>
      <c r="AS153" s="129"/>
      <c r="AT153" s="150">
        <v>2.15</v>
      </c>
      <c r="AU153" s="129"/>
      <c r="AV153" s="129"/>
      <c r="AW153" s="136"/>
      <c r="AX153" s="129"/>
      <c r="AY153" s="129"/>
      <c r="AZ153" s="129"/>
      <c r="BA153" s="129"/>
      <c r="BB153" s="129">
        <v>0</v>
      </c>
      <c r="BC153" s="129"/>
      <c r="BD153" s="129"/>
      <c r="BE153" s="129"/>
      <c r="BF153" s="134">
        <f t="shared" si="32"/>
        <v>161.39200000000002</v>
      </c>
      <c r="BG153" s="129"/>
      <c r="BH153" s="80"/>
      <c r="BI153" s="143"/>
    </row>
    <row r="154" spans="1:61" ht="14.25" customHeight="1">
      <c r="A154" s="129">
        <v>148</v>
      </c>
      <c r="B154" s="129" t="s">
        <v>123</v>
      </c>
      <c r="C154" s="130" t="s">
        <v>271</v>
      </c>
      <c r="D154" s="131">
        <v>12</v>
      </c>
      <c r="E154" s="131"/>
      <c r="F154" s="131"/>
      <c r="G154" s="131">
        <v>6</v>
      </c>
      <c r="H154" s="131">
        <f t="shared" si="28"/>
        <v>18</v>
      </c>
      <c r="I154" s="134">
        <f t="shared" si="1"/>
        <v>176.91200000000001</v>
      </c>
      <c r="J154" s="134">
        <f t="shared" si="29"/>
        <v>103.16</v>
      </c>
      <c r="K154" s="148">
        <v>44.74</v>
      </c>
      <c r="L154" s="134">
        <f t="shared" si="3"/>
        <v>0</v>
      </c>
      <c r="M154" s="129"/>
      <c r="N154" s="129"/>
      <c r="O154" s="129"/>
      <c r="P154" s="129"/>
      <c r="Q154" s="129"/>
      <c r="R154" s="134">
        <v>0</v>
      </c>
      <c r="S154" s="129"/>
      <c r="T154" s="129"/>
      <c r="U154" s="129"/>
      <c r="V154" s="129"/>
      <c r="W154" s="129"/>
      <c r="X154" s="148">
        <v>29.88</v>
      </c>
      <c r="Y154" s="151">
        <v>11.94</v>
      </c>
      <c r="Z154" s="129"/>
      <c r="AA154" s="129">
        <v>6.38</v>
      </c>
      <c r="AB154" s="129"/>
      <c r="AC154" s="129">
        <v>1.27</v>
      </c>
      <c r="AD154" s="148">
        <v>8.9499999999999993</v>
      </c>
      <c r="AE154" s="129"/>
      <c r="AF154" s="129"/>
      <c r="AG154" s="134">
        <v>1E-4</v>
      </c>
      <c r="AH154" s="139" t="s">
        <v>271</v>
      </c>
      <c r="AI154" s="134">
        <f t="shared" si="30"/>
        <v>73.75200000000001</v>
      </c>
      <c r="AJ154" s="140">
        <v>9.0719999999999992</v>
      </c>
      <c r="AK154" s="129">
        <v>0</v>
      </c>
      <c r="AL154" s="129">
        <v>64.680000000000007</v>
      </c>
      <c r="AM154" s="129"/>
      <c r="AN154" s="134">
        <f t="shared" si="9"/>
        <v>0</v>
      </c>
      <c r="AO154" s="134">
        <f t="shared" si="31"/>
        <v>0</v>
      </c>
      <c r="AP154" s="129"/>
      <c r="AQ154" s="129"/>
      <c r="AR154" s="129"/>
      <c r="AS154" s="129"/>
      <c r="AT154" s="129"/>
      <c r="AU154" s="129"/>
      <c r="AV154" s="129"/>
      <c r="AW154" s="136"/>
      <c r="AX154" s="129"/>
      <c r="AY154" s="129"/>
      <c r="AZ154" s="129"/>
      <c r="BA154" s="129"/>
      <c r="BB154" s="129">
        <v>0</v>
      </c>
      <c r="BC154" s="129"/>
      <c r="BD154" s="129"/>
      <c r="BE154" s="129"/>
      <c r="BF154" s="134">
        <f t="shared" si="32"/>
        <v>176.91200000000001</v>
      </c>
      <c r="BG154" s="129"/>
      <c r="BH154" s="80"/>
      <c r="BI154" s="143"/>
    </row>
    <row r="155" spans="1:61" ht="14.25" customHeight="1">
      <c r="A155" s="129">
        <v>149</v>
      </c>
      <c r="B155" s="129" t="s">
        <v>123</v>
      </c>
      <c r="C155" s="130" t="s">
        <v>272</v>
      </c>
      <c r="D155" s="131">
        <v>6</v>
      </c>
      <c r="E155" s="131"/>
      <c r="F155" s="131"/>
      <c r="G155" s="131"/>
      <c r="H155" s="131">
        <f t="shared" si="28"/>
        <v>6</v>
      </c>
      <c r="I155" s="134">
        <f t="shared" si="1"/>
        <v>97.47</v>
      </c>
      <c r="J155" s="134">
        <f t="shared" si="29"/>
        <v>51.430000000000007</v>
      </c>
      <c r="K155" s="148">
        <v>22.27</v>
      </c>
      <c r="L155" s="134">
        <f t="shared" si="3"/>
        <v>0</v>
      </c>
      <c r="M155" s="129"/>
      <c r="N155" s="129"/>
      <c r="O155" s="129"/>
      <c r="P155" s="129"/>
      <c r="Q155" s="129"/>
      <c r="R155" s="134">
        <v>0</v>
      </c>
      <c r="S155" s="129"/>
      <c r="T155" s="129"/>
      <c r="U155" s="129"/>
      <c r="V155" s="129"/>
      <c r="W155" s="129"/>
      <c r="X155" s="148">
        <v>14.94</v>
      </c>
      <c r="Y155" s="151">
        <v>5.95</v>
      </c>
      <c r="Z155" s="129"/>
      <c r="AA155" s="129">
        <v>3.17</v>
      </c>
      <c r="AB155" s="129"/>
      <c r="AC155" s="129">
        <v>0.63</v>
      </c>
      <c r="AD155" s="148">
        <v>4.47</v>
      </c>
      <c r="AE155" s="129"/>
      <c r="AF155" s="129"/>
      <c r="AG155" s="134">
        <v>1E-4</v>
      </c>
      <c r="AH155" s="139" t="s">
        <v>272</v>
      </c>
      <c r="AI155" s="134">
        <f t="shared" si="30"/>
        <v>46.04</v>
      </c>
      <c r="AJ155" s="140">
        <v>4.32</v>
      </c>
      <c r="AK155" s="129">
        <v>0</v>
      </c>
      <c r="AL155" s="129">
        <v>41.72</v>
      </c>
      <c r="AM155" s="129"/>
      <c r="AN155" s="134">
        <f t="shared" si="9"/>
        <v>0</v>
      </c>
      <c r="AO155" s="134">
        <f t="shared" si="31"/>
        <v>0</v>
      </c>
      <c r="AP155" s="129"/>
      <c r="AQ155" s="129"/>
      <c r="AR155" s="129"/>
      <c r="AS155" s="129"/>
      <c r="AT155" s="129"/>
      <c r="AU155" s="129"/>
      <c r="AV155" s="129"/>
      <c r="AW155" s="136"/>
      <c r="AX155" s="129"/>
      <c r="AY155" s="129"/>
      <c r="AZ155" s="129"/>
      <c r="BA155" s="129"/>
      <c r="BB155" s="129">
        <v>0</v>
      </c>
      <c r="BC155" s="129"/>
      <c r="BD155" s="129"/>
      <c r="BE155" s="129"/>
      <c r="BF155" s="134">
        <f t="shared" si="32"/>
        <v>97.47</v>
      </c>
      <c r="BG155" s="129"/>
      <c r="BH155" s="80"/>
      <c r="BI155" s="143"/>
    </row>
    <row r="156" spans="1:61" ht="14.25" customHeight="1">
      <c r="A156" s="129">
        <v>150</v>
      </c>
      <c r="B156" s="129" t="s">
        <v>123</v>
      </c>
      <c r="C156" s="130" t="s">
        <v>273</v>
      </c>
      <c r="D156" s="131">
        <v>7</v>
      </c>
      <c r="E156" s="131"/>
      <c r="F156" s="131"/>
      <c r="G156" s="131">
        <v>1</v>
      </c>
      <c r="H156" s="131">
        <f t="shared" si="28"/>
        <v>8</v>
      </c>
      <c r="I156" s="134">
        <f t="shared" si="1"/>
        <v>103.22199999999999</v>
      </c>
      <c r="J156" s="134">
        <f t="shared" si="29"/>
        <v>58.109999999999992</v>
      </c>
      <c r="K156" s="148">
        <v>24.61</v>
      </c>
      <c r="L156" s="134">
        <f t="shared" si="3"/>
        <v>0</v>
      </c>
      <c r="M156" s="129"/>
      <c r="N156" s="129"/>
      <c r="O156" s="129"/>
      <c r="P156" s="129"/>
      <c r="Q156" s="129"/>
      <c r="R156" s="134">
        <v>0</v>
      </c>
      <c r="S156" s="129"/>
      <c r="T156" s="129"/>
      <c r="U156" s="129"/>
      <c r="V156" s="129"/>
      <c r="W156" s="129"/>
      <c r="X156" s="148">
        <v>17.43</v>
      </c>
      <c r="Y156" s="151">
        <v>6.73</v>
      </c>
      <c r="Z156" s="129"/>
      <c r="AA156" s="129">
        <v>3.58</v>
      </c>
      <c r="AB156" s="129"/>
      <c r="AC156" s="129">
        <v>0.71</v>
      </c>
      <c r="AD156" s="148">
        <v>5.05</v>
      </c>
      <c r="AE156" s="129"/>
      <c r="AF156" s="129"/>
      <c r="AG156" s="134">
        <v>1E-4</v>
      </c>
      <c r="AH156" s="139" t="s">
        <v>273</v>
      </c>
      <c r="AI156" s="134">
        <f t="shared" si="30"/>
        <v>45.112000000000002</v>
      </c>
      <c r="AJ156" s="140">
        <v>5.1120000000000001</v>
      </c>
      <c r="AK156" s="129">
        <v>0</v>
      </c>
      <c r="AL156" s="129">
        <v>40</v>
      </c>
      <c r="AM156" s="129"/>
      <c r="AN156" s="134">
        <f t="shared" si="9"/>
        <v>0</v>
      </c>
      <c r="AO156" s="134">
        <f t="shared" si="31"/>
        <v>0</v>
      </c>
      <c r="AP156" s="129"/>
      <c r="AQ156" s="129"/>
      <c r="AR156" s="129"/>
      <c r="AS156" s="129"/>
      <c r="AT156" s="129"/>
      <c r="AU156" s="129"/>
      <c r="AV156" s="129"/>
      <c r="AW156" s="136"/>
      <c r="AX156" s="129"/>
      <c r="AY156" s="129"/>
      <c r="AZ156" s="129"/>
      <c r="BA156" s="129"/>
      <c r="BB156" s="129">
        <v>0</v>
      </c>
      <c r="BC156" s="129"/>
      <c r="BD156" s="129"/>
      <c r="BE156" s="129"/>
      <c r="BF156" s="134">
        <f t="shared" si="32"/>
        <v>103.22199999999999</v>
      </c>
      <c r="BG156" s="129"/>
      <c r="BH156" s="80"/>
      <c r="BI156" s="143"/>
    </row>
    <row r="157" spans="1:61" ht="14.25" customHeight="1">
      <c r="A157" s="129">
        <v>151</v>
      </c>
      <c r="B157" s="129" t="s">
        <v>123</v>
      </c>
      <c r="C157" s="130" t="s">
        <v>274</v>
      </c>
      <c r="D157" s="131">
        <v>47</v>
      </c>
      <c r="E157" s="131"/>
      <c r="F157" s="131"/>
      <c r="G157" s="131">
        <v>16</v>
      </c>
      <c r="H157" s="131">
        <f t="shared" si="28"/>
        <v>63</v>
      </c>
      <c r="I157" s="134">
        <f t="shared" si="1"/>
        <v>694.84</v>
      </c>
      <c r="J157" s="134">
        <f t="shared" si="29"/>
        <v>390.65000000000003</v>
      </c>
      <c r="K157" s="148">
        <v>152.52000000000001</v>
      </c>
      <c r="L157" s="134">
        <f t="shared" si="3"/>
        <v>0</v>
      </c>
      <c r="M157" s="129"/>
      <c r="N157" s="129"/>
      <c r="O157" s="129"/>
      <c r="P157" s="129"/>
      <c r="Q157" s="129"/>
      <c r="R157" s="134">
        <v>0</v>
      </c>
      <c r="S157" s="129"/>
      <c r="T157" s="129"/>
      <c r="U157" s="129"/>
      <c r="V157" s="129"/>
      <c r="W157" s="129"/>
      <c r="X157" s="148">
        <v>117.03</v>
      </c>
      <c r="Y157" s="151">
        <v>43.13</v>
      </c>
      <c r="Z157" s="129"/>
      <c r="AA157" s="129">
        <v>23.03</v>
      </c>
      <c r="AB157" s="129"/>
      <c r="AC157" s="129">
        <v>4.59</v>
      </c>
      <c r="AD157" s="148">
        <v>32.35</v>
      </c>
      <c r="AE157" s="129"/>
      <c r="AF157" s="148">
        <v>18</v>
      </c>
      <c r="AG157" s="134">
        <v>1E-4</v>
      </c>
      <c r="AH157" s="139" t="s">
        <v>274</v>
      </c>
      <c r="AI157" s="134">
        <f t="shared" si="30"/>
        <v>304.19</v>
      </c>
      <c r="AJ157" s="140">
        <v>34.71</v>
      </c>
      <c r="AK157" s="129">
        <v>0</v>
      </c>
      <c r="AL157" s="129">
        <v>244.28</v>
      </c>
      <c r="AM157" s="129">
        <v>25.2</v>
      </c>
      <c r="AN157" s="134">
        <f t="shared" si="9"/>
        <v>0</v>
      </c>
      <c r="AO157" s="134">
        <f t="shared" si="31"/>
        <v>0</v>
      </c>
      <c r="AP157" s="129"/>
      <c r="AQ157" s="129"/>
      <c r="AR157" s="129"/>
      <c r="AS157" s="129"/>
      <c r="AT157" s="129"/>
      <c r="AU157" s="129"/>
      <c r="AV157" s="129"/>
      <c r="AW157" s="136"/>
      <c r="AX157" s="129"/>
      <c r="AY157" s="129"/>
      <c r="AZ157" s="129"/>
      <c r="BA157" s="129"/>
      <c r="BB157" s="129">
        <v>182</v>
      </c>
      <c r="BC157" s="129"/>
      <c r="BD157" s="129"/>
      <c r="BE157" s="129"/>
      <c r="BF157" s="134">
        <f t="shared" si="32"/>
        <v>876.84</v>
      </c>
      <c r="BG157" s="129"/>
      <c r="BH157" s="80"/>
      <c r="BI157" s="143"/>
    </row>
    <row r="158" spans="1:61">
      <c r="A158" s="129">
        <v>152</v>
      </c>
      <c r="B158" s="129" t="s">
        <v>123</v>
      </c>
      <c r="C158" s="130" t="s">
        <v>275</v>
      </c>
      <c r="D158" s="131">
        <v>10</v>
      </c>
      <c r="E158" s="131"/>
      <c r="F158" s="131"/>
      <c r="G158" s="131">
        <v>9</v>
      </c>
      <c r="H158" s="131">
        <f t="shared" ref="H158:H161" si="33">SUBTOTAL(9,D158:G158)</f>
        <v>19</v>
      </c>
      <c r="I158" s="134">
        <f t="shared" si="1"/>
        <v>165.798</v>
      </c>
      <c r="J158" s="134">
        <f t="shared" ref="J158:J161" si="34">K158+L158+R158+W158+X158+Y158+Z158+AA158+AB158+AC158+AD158+AE158+AF158</f>
        <v>90.549999999999983</v>
      </c>
      <c r="K158" s="129">
        <v>40.19</v>
      </c>
      <c r="L158" s="134">
        <f t="shared" si="3"/>
        <v>22.5</v>
      </c>
      <c r="M158" s="129">
        <v>22.5</v>
      </c>
      <c r="N158" s="129"/>
      <c r="O158" s="129"/>
      <c r="P158" s="129"/>
      <c r="Q158" s="129"/>
      <c r="R158" s="134">
        <v>3.35</v>
      </c>
      <c r="S158" s="129">
        <v>3.35</v>
      </c>
      <c r="T158" s="129"/>
      <c r="U158" s="129"/>
      <c r="V158" s="129"/>
      <c r="W158" s="129"/>
      <c r="X158" s="129"/>
      <c r="Y158" s="136">
        <v>10.57</v>
      </c>
      <c r="Z158" s="129"/>
      <c r="AA158" s="129">
        <v>5.39</v>
      </c>
      <c r="AB158" s="129"/>
      <c r="AC158" s="129">
        <v>0.63</v>
      </c>
      <c r="AD158" s="129">
        <v>7.92</v>
      </c>
      <c r="AE158" s="129"/>
      <c r="AF158" s="129"/>
      <c r="AG158" s="134">
        <v>1E-4</v>
      </c>
      <c r="AH158" s="139" t="s">
        <v>275</v>
      </c>
      <c r="AI158" s="134">
        <f t="shared" ref="AI158:AI161" si="35">SUM(AJ158:AM158)</f>
        <v>75.248000000000005</v>
      </c>
      <c r="AJ158" s="140">
        <v>8.6480000000000103</v>
      </c>
      <c r="AK158" s="129">
        <v>6.6</v>
      </c>
      <c r="AL158" s="129">
        <v>60</v>
      </c>
      <c r="AM158" s="129"/>
      <c r="AN158" s="134">
        <f t="shared" si="9"/>
        <v>0</v>
      </c>
      <c r="AO158" s="134">
        <f t="shared" si="31"/>
        <v>0</v>
      </c>
      <c r="AP158" s="129"/>
      <c r="AQ158" s="129"/>
      <c r="AR158" s="129"/>
      <c r="AS158" s="129"/>
      <c r="AT158" s="129"/>
      <c r="AU158" s="129"/>
      <c r="AV158" s="129"/>
      <c r="AW158" s="136"/>
      <c r="AX158" s="129"/>
      <c r="AY158" s="129"/>
      <c r="AZ158" s="129"/>
      <c r="BA158" s="129"/>
      <c r="BB158" s="129">
        <f>40+26</f>
        <v>66</v>
      </c>
      <c r="BC158" s="129"/>
      <c r="BD158" s="129"/>
      <c r="BE158" s="129"/>
      <c r="BF158" s="134">
        <f t="shared" si="32"/>
        <v>231.798</v>
      </c>
      <c r="BG158" s="129" t="s">
        <v>884</v>
      </c>
      <c r="BH158" s="80" t="s">
        <v>885</v>
      </c>
      <c r="BI158" s="143" t="s">
        <v>885</v>
      </c>
    </row>
    <row r="159" spans="1:61">
      <c r="A159" s="129">
        <v>153</v>
      </c>
      <c r="B159" s="129" t="s">
        <v>276</v>
      </c>
      <c r="C159" s="130" t="s">
        <v>277</v>
      </c>
      <c r="D159" s="131"/>
      <c r="E159" s="131"/>
      <c r="F159" s="131"/>
      <c r="G159" s="131"/>
      <c r="H159" s="131">
        <f t="shared" si="33"/>
        <v>0</v>
      </c>
      <c r="I159" s="134">
        <f t="shared" ref="I159:I161" si="36">J159+AI159+AN159</f>
        <v>2298.431</v>
      </c>
      <c r="J159" s="134">
        <f t="shared" si="34"/>
        <v>1670</v>
      </c>
      <c r="K159" s="129"/>
      <c r="L159" s="134">
        <f t="shared" ref="L159:L161" si="37">SUM(M159:Q159)</f>
        <v>100</v>
      </c>
      <c r="M159" s="129"/>
      <c r="N159" s="129"/>
      <c r="O159" s="129">
        <v>100</v>
      </c>
      <c r="P159" s="129"/>
      <c r="Q159" s="129"/>
      <c r="R159" s="134">
        <f t="shared" ref="R159:R160" si="38">SUM(S159:U159)</f>
        <v>500</v>
      </c>
      <c r="S159" s="129"/>
      <c r="T159" s="129"/>
      <c r="U159" s="129">
        <v>500</v>
      </c>
      <c r="V159" s="129"/>
      <c r="W159" s="129"/>
      <c r="X159" s="129"/>
      <c r="Y159" s="136"/>
      <c r="Z159" s="129"/>
      <c r="AA159" s="129"/>
      <c r="AB159" s="129"/>
      <c r="AC159" s="129"/>
      <c r="AD159" s="129"/>
      <c r="AE159" s="129"/>
      <c r="AF159" s="129">
        <v>1070</v>
      </c>
      <c r="AG159" s="134"/>
      <c r="AH159" s="130" t="s">
        <v>277</v>
      </c>
      <c r="AI159" s="134">
        <f t="shared" si="35"/>
        <v>0</v>
      </c>
      <c r="AJ159" s="140"/>
      <c r="AK159" s="129"/>
      <c r="AL159" s="129"/>
      <c r="AM159" s="129"/>
      <c r="AN159" s="134">
        <f t="shared" si="9"/>
        <v>628.43100000000004</v>
      </c>
      <c r="AO159" s="134">
        <f t="shared" si="31"/>
        <v>217.44</v>
      </c>
      <c r="AP159" s="129"/>
      <c r="AQ159" s="129">
        <f>116+58.44+43</f>
        <v>217.44</v>
      </c>
      <c r="AR159" s="129"/>
      <c r="AS159" s="129"/>
      <c r="AT159" s="129"/>
      <c r="AU159" s="129"/>
      <c r="AV159" s="129"/>
      <c r="AW159" s="136">
        <f>69.6+34.96+16.66</f>
        <v>121.22</v>
      </c>
      <c r="AX159" s="129">
        <f>55.43+100</f>
        <v>155.43</v>
      </c>
      <c r="AY159" s="129"/>
      <c r="AZ159" s="129"/>
      <c r="BA159" s="129">
        <v>134.34100000000001</v>
      </c>
      <c r="BB159" s="129">
        <f>3732.414+120</f>
        <v>3852.4140000000002</v>
      </c>
      <c r="BC159" s="129"/>
      <c r="BD159" s="129"/>
      <c r="BE159" s="129"/>
      <c r="BF159" s="134">
        <f t="shared" si="32"/>
        <v>6150.8450000000003</v>
      </c>
      <c r="BG159" s="129"/>
      <c r="BH159" s="80"/>
      <c r="BI159" s="143"/>
    </row>
    <row r="160" spans="1:61">
      <c r="A160" s="129">
        <v>154</v>
      </c>
      <c r="B160" s="129" t="s">
        <v>276</v>
      </c>
      <c r="C160" s="130" t="s">
        <v>278</v>
      </c>
      <c r="D160" s="131"/>
      <c r="E160" s="131"/>
      <c r="F160" s="131"/>
      <c r="G160" s="131"/>
      <c r="H160" s="131">
        <f t="shared" si="33"/>
        <v>0</v>
      </c>
      <c r="I160" s="134">
        <f t="shared" si="36"/>
        <v>7888.56</v>
      </c>
      <c r="J160" s="134">
        <f t="shared" si="34"/>
        <v>7865.56</v>
      </c>
      <c r="K160" s="129"/>
      <c r="L160" s="134">
        <f t="shared" si="37"/>
        <v>0</v>
      </c>
      <c r="M160" s="129"/>
      <c r="N160" s="129"/>
      <c r="O160" s="129"/>
      <c r="P160" s="129"/>
      <c r="Q160" s="129"/>
      <c r="R160" s="134">
        <f t="shared" si="38"/>
        <v>0</v>
      </c>
      <c r="S160" s="129"/>
      <c r="T160" s="129"/>
      <c r="U160" s="129"/>
      <c r="V160" s="129"/>
      <c r="W160" s="129"/>
      <c r="X160" s="129"/>
      <c r="Y160" s="136"/>
      <c r="Z160" s="129"/>
      <c r="AA160" s="129"/>
      <c r="AB160" s="129"/>
      <c r="AC160" s="129"/>
      <c r="AD160" s="129"/>
      <c r="AE160" s="129"/>
      <c r="AF160" s="129">
        <f>7853+12.56</f>
        <v>7865.56</v>
      </c>
      <c r="AG160" s="134"/>
      <c r="AH160" s="130" t="s">
        <v>278</v>
      </c>
      <c r="AI160" s="134">
        <f t="shared" si="35"/>
        <v>0</v>
      </c>
      <c r="AJ160" s="140"/>
      <c r="AK160" s="129"/>
      <c r="AL160" s="129"/>
      <c r="AM160" s="129"/>
      <c r="AN160" s="134">
        <f t="shared" si="9"/>
        <v>23</v>
      </c>
      <c r="AO160" s="134">
        <f t="shared" si="31"/>
        <v>0</v>
      </c>
      <c r="AP160" s="129"/>
      <c r="AQ160" s="129"/>
      <c r="AR160" s="129"/>
      <c r="AS160" s="129"/>
      <c r="AT160" s="129"/>
      <c r="AU160" s="129"/>
      <c r="AV160" s="129"/>
      <c r="AW160" s="136"/>
      <c r="AX160" s="129"/>
      <c r="AY160" s="129"/>
      <c r="AZ160" s="129"/>
      <c r="BA160" s="129">
        <v>23</v>
      </c>
      <c r="BB160" s="129">
        <f>5149.9+20</f>
        <v>5169.8999999999996</v>
      </c>
      <c r="BC160" s="129"/>
      <c r="BD160" s="129"/>
      <c r="BE160" s="129"/>
      <c r="BF160" s="134">
        <f t="shared" si="32"/>
        <v>13058.46</v>
      </c>
      <c r="BG160" s="129"/>
      <c r="BH160" s="80"/>
      <c r="BI160" s="143"/>
    </row>
    <row r="161" spans="1:61" s="121" customFormat="1">
      <c r="A161" s="129">
        <v>155</v>
      </c>
      <c r="B161" s="129" t="s">
        <v>276</v>
      </c>
      <c r="C161" s="155" t="s">
        <v>279</v>
      </c>
      <c r="D161" s="131">
        <v>12</v>
      </c>
      <c r="E161" s="131">
        <f>484+804+189+32</f>
        <v>1509</v>
      </c>
      <c r="F161" s="131">
        <f>4+9+2</f>
        <v>15</v>
      </c>
      <c r="G161" s="131">
        <f>644+2</f>
        <v>646</v>
      </c>
      <c r="H161" s="131">
        <f t="shared" si="33"/>
        <v>2182</v>
      </c>
      <c r="I161" s="134">
        <f t="shared" si="36"/>
        <v>55475.710999999996</v>
      </c>
      <c r="J161" s="134">
        <f t="shared" si="34"/>
        <v>25294.161</v>
      </c>
      <c r="K161" s="129">
        <v>8000</v>
      </c>
      <c r="L161" s="134">
        <f t="shared" si="37"/>
        <v>1444.1610000000001</v>
      </c>
      <c r="M161" s="129">
        <v>200</v>
      </c>
      <c r="N161" s="129">
        <f>368+200+150</f>
        <v>718</v>
      </c>
      <c r="O161" s="129"/>
      <c r="P161" s="129">
        <v>500</v>
      </c>
      <c r="Q161" s="129">
        <v>26.161000000000001</v>
      </c>
      <c r="R161" s="134">
        <f>SUM(S161:V161)</f>
        <v>5300</v>
      </c>
      <c r="S161" s="129">
        <v>200</v>
      </c>
      <c r="T161" s="129">
        <v>100</v>
      </c>
      <c r="U161" s="129"/>
      <c r="V161" s="129">
        <v>5000</v>
      </c>
      <c r="W161" s="129"/>
      <c r="X161" s="129">
        <v>5500</v>
      </c>
      <c r="Y161" s="136">
        <v>1600</v>
      </c>
      <c r="Z161" s="129">
        <v>1500</v>
      </c>
      <c r="AA161" s="129">
        <v>750</v>
      </c>
      <c r="AB161" s="129"/>
      <c r="AC161" s="129">
        <f>100+150</f>
        <v>250</v>
      </c>
      <c r="AD161" s="129">
        <v>950</v>
      </c>
      <c r="AE161" s="129"/>
      <c r="AF161" s="129"/>
      <c r="AG161" s="129"/>
      <c r="AH161" s="155" t="s">
        <v>279</v>
      </c>
      <c r="AI161" s="134">
        <f t="shared" si="35"/>
        <v>12397.279999999999</v>
      </c>
      <c r="AJ161" s="129">
        <v>300</v>
      </c>
      <c r="AK161" s="129">
        <v>300</v>
      </c>
      <c r="AL161" s="129">
        <f>5518.28-600</f>
        <v>4918.28</v>
      </c>
      <c r="AM161" s="129">
        <v>6879</v>
      </c>
      <c r="AN161" s="134">
        <f t="shared" si="9"/>
        <v>17784.27</v>
      </c>
      <c r="AO161" s="134">
        <f t="shared" si="31"/>
        <v>12040.69</v>
      </c>
      <c r="AP161" s="129">
        <v>134.69</v>
      </c>
      <c r="AQ161" s="129">
        <f>45+3+11858</f>
        <v>11906</v>
      </c>
      <c r="AR161" s="129">
        <v>10</v>
      </c>
      <c r="AS161" s="129">
        <v>800</v>
      </c>
      <c r="AT161" s="129">
        <v>550</v>
      </c>
      <c r="AU161" s="129"/>
      <c r="AV161" s="129">
        <f>50+1300+295</f>
        <v>1645</v>
      </c>
      <c r="AW161" s="136"/>
      <c r="AX161" s="129">
        <v>800</v>
      </c>
      <c r="AY161" s="129"/>
      <c r="AZ161" s="129"/>
      <c r="BA161" s="129">
        <f>193.33+25+54+200+24.25+300+200+942</f>
        <v>1938.58</v>
      </c>
      <c r="BB161" s="129">
        <f>67150.72+2-2000-200+200+80+562+30+50+800-1000+73.548+120</f>
        <v>65868.267999999996</v>
      </c>
      <c r="BC161" s="129">
        <v>1000</v>
      </c>
      <c r="BD161" s="129"/>
      <c r="BE161" s="129"/>
      <c r="BF161" s="134">
        <f t="shared" si="32"/>
        <v>122343.97899999999</v>
      </c>
      <c r="BG161" s="129"/>
      <c r="BH161" s="129"/>
      <c r="BI161" s="160"/>
    </row>
    <row r="162" spans="1:61">
      <c r="A162" s="156"/>
      <c r="B162" s="109"/>
      <c r="C162" s="157" t="s">
        <v>82</v>
      </c>
      <c r="D162" s="109">
        <f>SUBTOTAL(9,D7:D161)</f>
        <v>11954</v>
      </c>
      <c r="E162" s="109">
        <f t="shared" ref="E162:G162" si="39">SUBTOTAL(9,E7:E161)</f>
        <v>1731</v>
      </c>
      <c r="F162" s="109">
        <f t="shared" si="39"/>
        <v>28</v>
      </c>
      <c r="G162" s="109">
        <f t="shared" si="39"/>
        <v>6014</v>
      </c>
      <c r="H162" s="109">
        <f>D162+E162+F162+G162</f>
        <v>19727</v>
      </c>
      <c r="I162" s="109">
        <f>SUBTOTAL(9,I7:I161)</f>
        <v>253962.4632</v>
      </c>
      <c r="J162" s="109">
        <f t="shared" ref="J162:BF162" si="40">SUBTOTAL(9,J7:J161)</f>
        <v>164564.96700000003</v>
      </c>
      <c r="K162" s="109">
        <f t="shared" si="40"/>
        <v>55830.020000000011</v>
      </c>
      <c r="L162" s="109">
        <f t="shared" si="40"/>
        <v>17387.040999999997</v>
      </c>
      <c r="M162" s="109">
        <f t="shared" si="40"/>
        <v>6061.25</v>
      </c>
      <c r="N162" s="109">
        <f t="shared" si="40"/>
        <v>7323.3400000000011</v>
      </c>
      <c r="O162" s="109">
        <f t="shared" si="40"/>
        <v>2197.6999999999998</v>
      </c>
      <c r="P162" s="109">
        <f t="shared" si="40"/>
        <v>500</v>
      </c>
      <c r="Q162" s="109">
        <f t="shared" si="40"/>
        <v>1304.7510000000002</v>
      </c>
      <c r="R162" s="109">
        <f t="shared" si="40"/>
        <v>12365.8</v>
      </c>
      <c r="S162" s="129">
        <f t="shared" si="40"/>
        <v>1647.7999999999995</v>
      </c>
      <c r="T162" s="129">
        <f t="shared" si="40"/>
        <v>100</v>
      </c>
      <c r="U162" s="129">
        <f t="shared" si="40"/>
        <v>5618</v>
      </c>
      <c r="V162" s="129">
        <f t="shared" si="40"/>
        <v>5000</v>
      </c>
      <c r="W162" s="109">
        <f t="shared" si="40"/>
        <v>0</v>
      </c>
      <c r="X162" s="109">
        <f t="shared" si="40"/>
        <v>28840.77</v>
      </c>
      <c r="Y162" s="109">
        <f t="shared" si="40"/>
        <v>14162.539000000002</v>
      </c>
      <c r="Z162" s="109">
        <f t="shared" si="40"/>
        <v>1584.16</v>
      </c>
      <c r="AA162" s="109">
        <f t="shared" si="40"/>
        <v>7434.0049999999983</v>
      </c>
      <c r="AB162" s="109">
        <f t="shared" si="40"/>
        <v>0</v>
      </c>
      <c r="AC162" s="109">
        <f t="shared" si="40"/>
        <v>1623.8719999999998</v>
      </c>
      <c r="AD162" s="109">
        <f t="shared" si="40"/>
        <v>10371.850000000002</v>
      </c>
      <c r="AE162" s="109">
        <f t="shared" si="40"/>
        <v>0</v>
      </c>
      <c r="AF162" s="109">
        <f t="shared" si="40"/>
        <v>14964.91</v>
      </c>
      <c r="AG162" s="109">
        <f t="shared" si="40"/>
        <v>1.5199999999999964E-2</v>
      </c>
      <c r="AH162" s="159" t="s">
        <v>82</v>
      </c>
      <c r="AI162" s="109">
        <f t="shared" si="40"/>
        <v>55103.877200000017</v>
      </c>
      <c r="AJ162" s="109">
        <f t="shared" si="40"/>
        <v>13830.234999999995</v>
      </c>
      <c r="AK162" s="109">
        <f t="shared" si="40"/>
        <v>2027.8800000000003</v>
      </c>
      <c r="AL162" s="109">
        <f t="shared" si="40"/>
        <v>26282.979999999996</v>
      </c>
      <c r="AM162" s="109">
        <f t="shared" si="40"/>
        <v>12962.782199999998</v>
      </c>
      <c r="AN162" s="109">
        <f t="shared" si="40"/>
        <v>34293.618999999999</v>
      </c>
      <c r="AO162" s="109">
        <f t="shared" si="40"/>
        <v>12471.630000000001</v>
      </c>
      <c r="AP162" s="109">
        <f t="shared" si="40"/>
        <v>328.24</v>
      </c>
      <c r="AQ162" s="109">
        <f t="shared" si="40"/>
        <v>12143.39</v>
      </c>
      <c r="AR162" s="109">
        <f t="shared" si="40"/>
        <v>22.509999999999998</v>
      </c>
      <c r="AS162" s="109">
        <f t="shared" si="40"/>
        <v>800</v>
      </c>
      <c r="AT162" s="109">
        <f t="shared" si="40"/>
        <v>1570.5400000000002</v>
      </c>
      <c r="AU162" s="109">
        <f t="shared" si="40"/>
        <v>0</v>
      </c>
      <c r="AV162" s="109">
        <f t="shared" si="40"/>
        <v>2285</v>
      </c>
      <c r="AW162" s="109">
        <f t="shared" si="40"/>
        <v>2418.2099999999996</v>
      </c>
      <c r="AX162" s="109">
        <f t="shared" si="40"/>
        <v>975.43000000000006</v>
      </c>
      <c r="AY162" s="129">
        <f t="shared" si="40"/>
        <v>0</v>
      </c>
      <c r="AZ162" s="109">
        <f t="shared" si="40"/>
        <v>72.17</v>
      </c>
      <c r="BA162" s="109">
        <f t="shared" si="40"/>
        <v>13678.129000000003</v>
      </c>
      <c r="BB162" s="109">
        <f t="shared" si="40"/>
        <v>91738.492039999983</v>
      </c>
      <c r="BC162" s="109">
        <f t="shared" si="40"/>
        <v>3419.5</v>
      </c>
      <c r="BD162" s="109"/>
      <c r="BE162" s="109">
        <f t="shared" si="40"/>
        <v>0</v>
      </c>
      <c r="BF162" s="109">
        <f t="shared" si="40"/>
        <v>349120.45523999998</v>
      </c>
      <c r="BG162" s="129"/>
      <c r="BH162" s="80"/>
      <c r="BI162" s="143"/>
    </row>
    <row r="163" spans="1:61" ht="60" customHeight="1">
      <c r="A163" s="295" t="s">
        <v>886</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295"/>
      <c r="AH163" s="295" t="s">
        <v>886</v>
      </c>
      <c r="AI163" s="295"/>
      <c r="AJ163" s="295"/>
      <c r="AK163" s="295"/>
      <c r="AL163" s="295"/>
      <c r="AM163" s="295"/>
      <c r="AN163" s="295"/>
      <c r="AO163" s="295"/>
      <c r="AP163" s="295"/>
      <c r="AQ163" s="295"/>
      <c r="AR163" s="295"/>
      <c r="AS163" s="295"/>
      <c r="AT163" s="295"/>
      <c r="AU163" s="295"/>
      <c r="AV163" s="295"/>
      <c r="AW163" s="295"/>
      <c r="AX163" s="295"/>
      <c r="AY163" s="295"/>
      <c r="AZ163" s="295"/>
      <c r="BA163" s="295"/>
      <c r="BB163" s="295"/>
      <c r="BC163" s="295"/>
      <c r="BD163" s="295"/>
      <c r="BE163" s="295"/>
      <c r="BF163" s="295"/>
    </row>
  </sheetData>
  <autoFilter ref="A6:BI163"/>
  <sortState ref="A7:BG310">
    <sortCondition ref="A7"/>
  </sortState>
  <mergeCells count="60">
    <mergeCell ref="BG3:BG6"/>
    <mergeCell ref="BH3:BH6"/>
    <mergeCell ref="BI3:BI6"/>
    <mergeCell ref="BB3:BB6"/>
    <mergeCell ref="BC3:BC6"/>
    <mergeCell ref="BD3:BD6"/>
    <mergeCell ref="BE3:BE6"/>
    <mergeCell ref="BF3:BF6"/>
    <mergeCell ref="AW5:AW6"/>
    <mergeCell ref="AX5:AX6"/>
    <mergeCell ref="AY5:AY6"/>
    <mergeCell ref="AZ5:AZ6"/>
    <mergeCell ref="BA5:BA6"/>
    <mergeCell ref="AR5:AR6"/>
    <mergeCell ref="AS5:AS6"/>
    <mergeCell ref="AT5:AT6"/>
    <mergeCell ref="AU5:AU6"/>
    <mergeCell ref="AV5:AV6"/>
    <mergeCell ref="AJ5:AJ6"/>
    <mergeCell ref="AK5:AK6"/>
    <mergeCell ref="AL5:AL6"/>
    <mergeCell ref="AM5:AM6"/>
    <mergeCell ref="AN5:AN6"/>
    <mergeCell ref="A163:AF163"/>
    <mergeCell ref="AH163:BF163"/>
    <mergeCell ref="A3:A6"/>
    <mergeCell ref="B3:B6"/>
    <mergeCell ref="C3:C6"/>
    <mergeCell ref="D3:D6"/>
    <mergeCell ref="E3:E6"/>
    <mergeCell ref="F3:F6"/>
    <mergeCell ref="G3:G6"/>
    <mergeCell ref="H3:H6"/>
    <mergeCell ref="I4:I6"/>
    <mergeCell ref="J5:J6"/>
    <mergeCell ref="K5:K6"/>
    <mergeCell ref="R5:R6"/>
    <mergeCell ref="W5:W6"/>
    <mergeCell ref="X5:X6"/>
    <mergeCell ref="I3:BA3"/>
    <mergeCell ref="J4:AF4"/>
    <mergeCell ref="AI4:AM4"/>
    <mergeCell ref="AN4:BA4"/>
    <mergeCell ref="L5:Q5"/>
    <mergeCell ref="AO5:AQ5"/>
    <mergeCell ref="Y5:Y6"/>
    <mergeCell ref="Z5:Z6"/>
    <mergeCell ref="AA5:AA6"/>
    <mergeCell ref="AB5:AB6"/>
    <mergeCell ref="AC5:AC6"/>
    <mergeCell ref="AD5:AD6"/>
    <mergeCell ref="AE5:AE6"/>
    <mergeCell ref="AF5:AF6"/>
    <mergeCell ref="AH4:AH6"/>
    <mergeCell ref="AI5:AI6"/>
    <mergeCell ref="A1:AF1"/>
    <mergeCell ref="AH1:BF1"/>
    <mergeCell ref="A2:C2"/>
    <mergeCell ref="AC2:AF2"/>
    <mergeCell ref="BB2:BF2"/>
  </mergeCells>
  <phoneticPr fontId="62" type="noConversion"/>
  <printOptions horizontalCentered="1"/>
  <pageMargins left="0.118110236220472" right="0.118110236220472" top="0.70866141732283505" bottom="0.35433070866141703" header="0.31496062992126" footer="0.118110236220472"/>
  <pageSetup paperSize="9" pageOrder="overThenDown" orientation="landscape"/>
  <headerFooter>
    <oddFooter>&amp;C第 &amp;P 页，共 &amp;N 页</oddFooter>
  </headerFooter>
  <ignoredErrors>
    <ignoredError sqref="K162 L7" formulaRange="1"/>
    <ignoredError sqref="L133 L134 L135 L136 L137 L138 L139 L140 L141 L142 L143 L144 L145 L146 L147 L148 L149 L150 L151 L152 L153 L154 L155 L156 L157 L158" formula="1" formulaRange="1"/>
    <ignoredError sqref="H162 L132 L131 L130 L129 L128 L127 L126 L125 L124 L123 L122 L121 L120 L119 L118 L117 L116 L115 L114 L113 L112 L111 L110 L109 L108 L107 L106 L105 L104 L103 L102 L101 L100 L99 L98 L97 L96 L95 L94 L93 L92 L91 L90 L89 L88 L87 L86 L85 L84 L83 L82 L81 L80 L79 L78 L77 L76 L75 L74 L73 L72 L71 L70 L69 L68 L67 L66 L65 L64 L63 L62 L61 L60 L59 L58 L57 L56 L55 L54 L53 L52 L51 L50 L49 L48 L47 L46 L45 L44 L43 L42 L41 L4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63"/>
  <sheetViews>
    <sheetView showZeros="0" workbookViewId="0">
      <pane xSplit="3" ySplit="6" topLeftCell="AG146" activePane="bottomRight" state="frozen"/>
      <selection pane="topRight"/>
      <selection pane="bottomLeft"/>
      <selection pane="bottomRight" activeCell="C167" sqref="C167"/>
    </sheetView>
  </sheetViews>
  <sheetFormatPr defaultColWidth="9" defaultRowHeight="14.25"/>
  <cols>
    <col min="1" max="1" width="2.625" style="64" customWidth="1"/>
    <col min="2" max="2" width="3.25" style="64" customWidth="1"/>
    <col min="3" max="3" width="10" style="122" customWidth="1"/>
    <col min="4" max="4" width="4.5" style="121" customWidth="1"/>
    <col min="5" max="6" width="3.125" style="121" customWidth="1"/>
    <col min="7" max="7" width="3.5" style="121" customWidth="1"/>
    <col min="8" max="8" width="4.125" style="64" customWidth="1"/>
    <col min="9" max="9" width="6.625" style="64" customWidth="1"/>
    <col min="10" max="10" width="6" style="64" customWidth="1"/>
    <col min="11" max="11" width="5.375" style="121" customWidth="1"/>
    <col min="12" max="12" width="4.5" style="64" customWidth="1"/>
    <col min="13" max="13" width="4.375" style="64" customWidth="1"/>
    <col min="14" max="14" width="4.75" style="64" customWidth="1"/>
    <col min="15" max="16" width="4.25" style="64" customWidth="1"/>
    <col min="17" max="17" width="4.875" style="64" customWidth="1"/>
    <col min="18" max="18" width="4.5" style="64" customWidth="1"/>
    <col min="19" max="19" width="4.625" style="64" hidden="1" customWidth="1"/>
    <col min="20" max="20" width="4.5" style="64" hidden="1" customWidth="1"/>
    <col min="21" max="21" width="4.375" style="64" hidden="1" customWidth="1"/>
    <col min="22" max="22" width="3.125" style="64" hidden="1" customWidth="1"/>
    <col min="23" max="23" width="4.125" style="64" customWidth="1"/>
    <col min="24" max="24" width="5" style="64" customWidth="1"/>
    <col min="25" max="25" width="5.375" style="64" customWidth="1"/>
    <col min="26" max="26" width="4.375" style="64" customWidth="1"/>
    <col min="27" max="27" width="4.5" style="64" customWidth="1"/>
    <col min="28" max="28" width="3.75" style="64" customWidth="1"/>
    <col min="29" max="29" width="5.25" style="64" customWidth="1"/>
    <col min="30" max="30" width="4.5" style="64" customWidth="1"/>
    <col min="31" max="31" width="4.625" style="64" customWidth="1"/>
    <col min="32" max="32" width="4.875" style="121" customWidth="1"/>
    <col min="33" max="33" width="0.25" style="121" customWidth="1"/>
    <col min="34" max="34" width="11.75" style="122" customWidth="1"/>
    <col min="35" max="35" width="7.125" style="64" customWidth="1"/>
    <col min="36" max="36" width="4.875" style="64" customWidth="1"/>
    <col min="37" max="37" width="4.625" style="64" customWidth="1"/>
    <col min="38" max="38" width="4.875" style="64" customWidth="1"/>
    <col min="39" max="39" width="4.5" style="64" customWidth="1"/>
    <col min="40" max="40" width="5.625" style="64" customWidth="1"/>
    <col min="41" max="41" width="5" style="64" customWidth="1"/>
    <col min="42" max="42" width="4.875" style="64" customWidth="1"/>
    <col min="43" max="44" width="4" style="64" customWidth="1"/>
    <col min="45" max="45" width="3.125" style="64" customWidth="1"/>
    <col min="46" max="46" width="4.125" style="64" customWidth="1"/>
    <col min="47" max="47" width="3.375" style="64" customWidth="1"/>
    <col min="48" max="48" width="4.25" style="64" customWidth="1"/>
    <col min="49" max="49" width="4" style="123" customWidth="1"/>
    <col min="50" max="50" width="3.625" style="64" customWidth="1"/>
    <col min="51" max="51" width="2.625" style="64" hidden="1" customWidth="1"/>
    <col min="52" max="52" width="3.5" style="64" customWidth="1"/>
    <col min="53" max="53" width="4.875" style="64" customWidth="1"/>
    <col min="54" max="54" width="5.625" style="64" hidden="1" customWidth="1"/>
    <col min="55" max="55" width="4.125" style="64" hidden="1" customWidth="1"/>
    <col min="56" max="56" width="4.875" style="64" hidden="1" customWidth="1"/>
    <col min="57" max="57" width="4.25" style="64" hidden="1" customWidth="1"/>
    <col min="58" max="58" width="12.5" style="64" customWidth="1"/>
    <col min="59" max="59" width="17.125" style="121" hidden="1" customWidth="1"/>
    <col min="60" max="60" width="5.25" style="64" hidden="1" customWidth="1"/>
    <col min="61" max="61" width="6.25" style="64" hidden="1" customWidth="1"/>
    <col min="62" max="16384" width="9" style="64"/>
  </cols>
  <sheetData>
    <row r="1" spans="1:61" ht="29.1" customHeight="1">
      <c r="A1" s="287" t="s">
        <v>64</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124"/>
      <c r="AH1" s="287" t="s">
        <v>887</v>
      </c>
      <c r="AI1" s="287"/>
      <c r="AJ1" s="287"/>
      <c r="AK1" s="287"/>
      <c r="AL1" s="287"/>
      <c r="AM1" s="287"/>
      <c r="AN1" s="287"/>
      <c r="AO1" s="287"/>
      <c r="AP1" s="287"/>
      <c r="AQ1" s="287"/>
      <c r="AR1" s="287"/>
      <c r="AS1" s="287"/>
      <c r="AT1" s="287"/>
      <c r="AU1" s="287"/>
      <c r="AV1" s="287"/>
      <c r="AW1" s="288"/>
      <c r="AX1" s="287"/>
      <c r="AY1" s="287"/>
      <c r="AZ1" s="287"/>
      <c r="BA1" s="287"/>
      <c r="BB1" s="287"/>
      <c r="BC1" s="287"/>
      <c r="BD1" s="287"/>
      <c r="BE1" s="287"/>
      <c r="BF1" s="287"/>
    </row>
    <row r="2" spans="1:61" ht="20.100000000000001" customHeight="1">
      <c r="A2" s="289" t="s">
        <v>888</v>
      </c>
      <c r="B2" s="289"/>
      <c r="C2" s="289"/>
      <c r="D2" s="125"/>
      <c r="E2" s="125"/>
      <c r="F2" s="125"/>
      <c r="G2" s="125"/>
      <c r="H2" s="126"/>
      <c r="I2" s="126"/>
      <c r="J2" s="133"/>
      <c r="K2" s="133"/>
      <c r="L2" s="133"/>
      <c r="M2" s="133"/>
      <c r="N2" s="133"/>
      <c r="O2" s="133"/>
      <c r="P2" s="133"/>
      <c r="Q2" s="133"/>
      <c r="R2" s="133"/>
      <c r="S2" s="133"/>
      <c r="T2" s="133"/>
      <c r="U2" s="133"/>
      <c r="V2" s="133"/>
      <c r="W2" s="133"/>
      <c r="X2" s="133"/>
      <c r="Y2" s="133"/>
      <c r="Z2" s="133"/>
      <c r="AA2" s="133"/>
      <c r="AB2" s="133"/>
      <c r="AC2" s="290" t="s">
        <v>26</v>
      </c>
      <c r="AD2" s="290"/>
      <c r="AE2" s="290"/>
      <c r="AF2" s="290"/>
      <c r="AG2" s="137"/>
      <c r="AH2" s="138" t="s">
        <v>65</v>
      </c>
      <c r="AI2" s="133"/>
      <c r="AJ2" s="133"/>
      <c r="AK2" s="133"/>
      <c r="AL2" s="133"/>
      <c r="AM2" s="133"/>
      <c r="AN2" s="133"/>
      <c r="AO2" s="133"/>
      <c r="AP2" s="133"/>
      <c r="AQ2" s="133"/>
      <c r="AR2" s="133"/>
      <c r="AS2" s="133"/>
      <c r="AT2" s="133"/>
      <c r="AU2" s="133"/>
      <c r="AV2" s="133"/>
      <c r="AW2" s="141"/>
      <c r="AX2" s="133"/>
      <c r="AY2" s="133"/>
      <c r="AZ2" s="133"/>
      <c r="BA2" s="142"/>
      <c r="BB2" s="291" t="s">
        <v>889</v>
      </c>
      <c r="BC2" s="291"/>
      <c r="BD2" s="291"/>
      <c r="BE2" s="291"/>
      <c r="BF2" s="291"/>
    </row>
    <row r="3" spans="1:61" ht="15.75" customHeight="1">
      <c r="A3" s="296" t="s">
        <v>1</v>
      </c>
      <c r="B3" s="296" t="s">
        <v>66</v>
      </c>
      <c r="C3" s="292" t="s">
        <v>67</v>
      </c>
      <c r="D3" s="294" t="s">
        <v>68</v>
      </c>
      <c r="E3" s="294" t="s">
        <v>69</v>
      </c>
      <c r="F3" s="294" t="s">
        <v>70</v>
      </c>
      <c r="G3" s="294" t="s">
        <v>71</v>
      </c>
      <c r="H3" s="292" t="s">
        <v>72</v>
      </c>
      <c r="I3" s="292" t="s">
        <v>73</v>
      </c>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3"/>
      <c r="AX3" s="292"/>
      <c r="AY3" s="292"/>
      <c r="AZ3" s="292"/>
      <c r="BA3" s="292"/>
      <c r="BB3" s="292"/>
      <c r="BC3" s="292"/>
      <c r="BD3" s="302"/>
      <c r="BE3" s="302" t="s">
        <v>880</v>
      </c>
      <c r="BF3" s="292" t="s">
        <v>77</v>
      </c>
      <c r="BG3" s="297" t="s">
        <v>881</v>
      </c>
      <c r="BH3" s="300" t="s">
        <v>882</v>
      </c>
      <c r="BI3" s="301" t="s">
        <v>883</v>
      </c>
    </row>
    <row r="4" spans="1:61" ht="35.25" customHeight="1">
      <c r="A4" s="296"/>
      <c r="B4" s="296"/>
      <c r="C4" s="292"/>
      <c r="D4" s="294"/>
      <c r="E4" s="294"/>
      <c r="F4" s="294"/>
      <c r="G4" s="294"/>
      <c r="H4" s="292"/>
      <c r="I4" s="292" t="s">
        <v>78</v>
      </c>
      <c r="J4" s="294" t="s">
        <v>79</v>
      </c>
      <c r="K4" s="294"/>
      <c r="L4" s="294"/>
      <c r="M4" s="294"/>
      <c r="N4" s="294"/>
      <c r="O4" s="294"/>
      <c r="P4" s="294"/>
      <c r="Q4" s="294"/>
      <c r="R4" s="294"/>
      <c r="S4" s="294"/>
      <c r="T4" s="294"/>
      <c r="U4" s="294"/>
      <c r="V4" s="294"/>
      <c r="W4" s="294"/>
      <c r="X4" s="294"/>
      <c r="Y4" s="294"/>
      <c r="Z4" s="294"/>
      <c r="AA4" s="294"/>
      <c r="AB4" s="294"/>
      <c r="AC4" s="294"/>
      <c r="AD4" s="294"/>
      <c r="AE4" s="294"/>
      <c r="AF4" s="294"/>
      <c r="AG4" s="128"/>
      <c r="AH4" s="292" t="s">
        <v>67</v>
      </c>
      <c r="AI4" s="294" t="s">
        <v>80</v>
      </c>
      <c r="AJ4" s="294"/>
      <c r="AK4" s="294"/>
      <c r="AL4" s="294"/>
      <c r="AM4" s="294"/>
      <c r="AN4" s="292" t="s">
        <v>81</v>
      </c>
      <c r="AO4" s="292"/>
      <c r="AP4" s="292"/>
      <c r="AQ4" s="292"/>
      <c r="AR4" s="292"/>
      <c r="AS4" s="292"/>
      <c r="AT4" s="292"/>
      <c r="AU4" s="292"/>
      <c r="AV4" s="292"/>
      <c r="AW4" s="293"/>
      <c r="AX4" s="292"/>
      <c r="AY4" s="292"/>
      <c r="AZ4" s="292"/>
      <c r="BA4" s="292"/>
      <c r="BB4" s="292"/>
      <c r="BC4" s="292"/>
      <c r="BD4" s="303"/>
      <c r="BE4" s="303"/>
      <c r="BF4" s="292"/>
      <c r="BG4" s="298"/>
      <c r="BH4" s="300"/>
      <c r="BI4" s="301"/>
    </row>
    <row r="5" spans="1:61" ht="25.5" customHeight="1">
      <c r="A5" s="296"/>
      <c r="B5" s="296"/>
      <c r="C5" s="292"/>
      <c r="D5" s="294"/>
      <c r="E5" s="294"/>
      <c r="F5" s="294"/>
      <c r="G5" s="294"/>
      <c r="H5" s="292"/>
      <c r="I5" s="292"/>
      <c r="J5" s="292" t="s">
        <v>82</v>
      </c>
      <c r="K5" s="292" t="s">
        <v>83</v>
      </c>
      <c r="L5" s="292" t="s">
        <v>84</v>
      </c>
      <c r="M5" s="292"/>
      <c r="N5" s="292"/>
      <c r="O5" s="292"/>
      <c r="P5" s="292"/>
      <c r="Q5" s="292"/>
      <c r="R5" s="292" t="s">
        <v>85</v>
      </c>
      <c r="S5" s="135"/>
      <c r="T5" s="135"/>
      <c r="U5" s="135"/>
      <c r="V5" s="135"/>
      <c r="W5" s="292" t="s">
        <v>86</v>
      </c>
      <c r="X5" s="294" t="s">
        <v>87</v>
      </c>
      <c r="Y5" s="294" t="s">
        <v>88</v>
      </c>
      <c r="Z5" s="294" t="s">
        <v>89</v>
      </c>
      <c r="AA5" s="294" t="s">
        <v>90</v>
      </c>
      <c r="AB5" s="294" t="s">
        <v>91</v>
      </c>
      <c r="AC5" s="294" t="s">
        <v>92</v>
      </c>
      <c r="AD5" s="294" t="s">
        <v>93</v>
      </c>
      <c r="AE5" s="294" t="s">
        <v>94</v>
      </c>
      <c r="AF5" s="294" t="s">
        <v>95</v>
      </c>
      <c r="AG5" s="128"/>
      <c r="AH5" s="292"/>
      <c r="AI5" s="294" t="s">
        <v>82</v>
      </c>
      <c r="AJ5" s="294" t="s">
        <v>96</v>
      </c>
      <c r="AK5" s="294" t="s">
        <v>97</v>
      </c>
      <c r="AL5" s="294" t="s">
        <v>98</v>
      </c>
      <c r="AM5" s="294" t="s">
        <v>99</v>
      </c>
      <c r="AN5" s="294" t="s">
        <v>82</v>
      </c>
      <c r="AO5" s="292" t="s">
        <v>100</v>
      </c>
      <c r="AP5" s="292"/>
      <c r="AQ5" s="292"/>
      <c r="AR5" s="292" t="s">
        <v>101</v>
      </c>
      <c r="AS5" s="292" t="s">
        <v>102</v>
      </c>
      <c r="AT5" s="292" t="s">
        <v>103</v>
      </c>
      <c r="AU5" s="292" t="s">
        <v>104</v>
      </c>
      <c r="AV5" s="292" t="s">
        <v>105</v>
      </c>
      <c r="AW5" s="293" t="s">
        <v>106</v>
      </c>
      <c r="AX5" s="292" t="s">
        <v>107</v>
      </c>
      <c r="AY5" s="292" t="s">
        <v>108</v>
      </c>
      <c r="AZ5" s="292" t="s">
        <v>109</v>
      </c>
      <c r="BA5" s="292" t="s">
        <v>110</v>
      </c>
      <c r="BB5" s="292"/>
      <c r="BC5" s="292"/>
      <c r="BD5" s="303"/>
      <c r="BE5" s="303"/>
      <c r="BF5" s="292"/>
      <c r="BG5" s="298"/>
      <c r="BH5" s="300"/>
      <c r="BI5" s="301"/>
    </row>
    <row r="6" spans="1:61" ht="85.5" customHeight="1">
      <c r="A6" s="296"/>
      <c r="B6" s="296"/>
      <c r="C6" s="292"/>
      <c r="D6" s="294"/>
      <c r="E6" s="294"/>
      <c r="F6" s="294"/>
      <c r="G6" s="294"/>
      <c r="H6" s="292"/>
      <c r="I6" s="292"/>
      <c r="J6" s="292"/>
      <c r="K6" s="292"/>
      <c r="L6" s="127" t="s">
        <v>111</v>
      </c>
      <c r="M6" s="127" t="s">
        <v>112</v>
      </c>
      <c r="N6" s="127" t="s">
        <v>113</v>
      </c>
      <c r="O6" s="127" t="s">
        <v>114</v>
      </c>
      <c r="P6" s="127" t="s">
        <v>115</v>
      </c>
      <c r="Q6" s="127" t="s">
        <v>116</v>
      </c>
      <c r="R6" s="292"/>
      <c r="S6" s="135" t="s">
        <v>117</v>
      </c>
      <c r="T6" s="135" t="s">
        <v>118</v>
      </c>
      <c r="U6" s="135" t="s">
        <v>119</v>
      </c>
      <c r="V6" s="135" t="s">
        <v>120</v>
      </c>
      <c r="W6" s="292"/>
      <c r="X6" s="294"/>
      <c r="Y6" s="294"/>
      <c r="Z6" s="294"/>
      <c r="AA6" s="294"/>
      <c r="AB6" s="294"/>
      <c r="AC6" s="294"/>
      <c r="AD6" s="294"/>
      <c r="AE6" s="294"/>
      <c r="AF6" s="294"/>
      <c r="AG6" s="128"/>
      <c r="AH6" s="292"/>
      <c r="AI6" s="294"/>
      <c r="AJ6" s="294"/>
      <c r="AK6" s="294"/>
      <c r="AL6" s="294"/>
      <c r="AM6" s="294"/>
      <c r="AN6" s="294"/>
      <c r="AO6" s="127" t="s">
        <v>111</v>
      </c>
      <c r="AP6" s="127" t="s">
        <v>121</v>
      </c>
      <c r="AQ6" s="127" t="s">
        <v>122</v>
      </c>
      <c r="AR6" s="292"/>
      <c r="AS6" s="292"/>
      <c r="AT6" s="292"/>
      <c r="AU6" s="292"/>
      <c r="AV6" s="292"/>
      <c r="AW6" s="293"/>
      <c r="AX6" s="292"/>
      <c r="AY6" s="292"/>
      <c r="AZ6" s="292"/>
      <c r="BA6" s="292"/>
      <c r="BB6" s="292"/>
      <c r="BC6" s="292"/>
      <c r="BD6" s="304"/>
      <c r="BE6" s="304"/>
      <c r="BF6" s="292"/>
      <c r="BG6" s="299"/>
      <c r="BH6" s="300"/>
      <c r="BI6" s="301"/>
    </row>
    <row r="7" spans="1:61" ht="14.25" customHeight="1">
      <c r="A7" s="129">
        <v>1</v>
      </c>
      <c r="B7" s="129" t="s">
        <v>123</v>
      </c>
      <c r="C7" s="130" t="s">
        <v>124</v>
      </c>
      <c r="D7" s="131">
        <v>40</v>
      </c>
      <c r="E7" s="131"/>
      <c r="F7" s="131"/>
      <c r="G7" s="131">
        <v>25</v>
      </c>
      <c r="H7" s="131">
        <f t="shared" ref="H7:H70" si="0">SUBTOTAL(9,D7:G7)</f>
        <v>65</v>
      </c>
      <c r="I7" s="134">
        <f t="shared" ref="I7:I158" si="1">J7+AI7+AN7</f>
        <v>993.57</v>
      </c>
      <c r="J7" s="134">
        <f t="shared" ref="J7:J70" si="2">K7+L7+R7+W7+X7+Y7+Z7+AA7+AB7+AC7+AD7+AE7+AF7</f>
        <v>362.79</v>
      </c>
      <c r="K7" s="129">
        <v>159.99</v>
      </c>
      <c r="L7" s="134">
        <f t="shared" ref="L7:L158" si="3">SUM(M7:Q7)</f>
        <v>90</v>
      </c>
      <c r="M7" s="129">
        <v>90</v>
      </c>
      <c r="N7" s="129"/>
      <c r="O7" s="129"/>
      <c r="P7" s="129"/>
      <c r="Q7" s="129"/>
      <c r="R7" s="134">
        <f t="shared" ref="R7:R70" si="4">SUM(S7:U7)</f>
        <v>13.33</v>
      </c>
      <c r="S7" s="129">
        <v>13.33</v>
      </c>
      <c r="T7" s="129"/>
      <c r="U7" s="129"/>
      <c r="V7" s="129"/>
      <c r="W7" s="129"/>
      <c r="X7" s="129"/>
      <c r="Y7" s="136">
        <v>42.13</v>
      </c>
      <c r="Z7" s="129"/>
      <c r="AA7" s="129">
        <v>21.44</v>
      </c>
      <c r="AB7" s="129"/>
      <c r="AC7" s="129">
        <v>2.5</v>
      </c>
      <c r="AD7" s="129">
        <v>31.6</v>
      </c>
      <c r="AE7" s="129"/>
      <c r="AF7" s="129">
        <v>1.8</v>
      </c>
      <c r="AG7" s="134">
        <v>1E-4</v>
      </c>
      <c r="AH7" s="139" t="s">
        <v>124</v>
      </c>
      <c r="AI7" s="134">
        <f t="shared" ref="AI7:AI70" si="5">SUM(AJ7:AM7)</f>
        <v>628.96</v>
      </c>
      <c r="AJ7" s="129">
        <v>41.56</v>
      </c>
      <c r="AK7" s="129">
        <v>26.4</v>
      </c>
      <c r="AL7" s="129">
        <v>561</v>
      </c>
      <c r="AM7" s="129">
        <v>0</v>
      </c>
      <c r="AN7" s="134">
        <f t="shared" ref="AN7:AN70" si="6">AO7+AR7+AS7+AT7+AU7+AW7+AX7+AY7+AZ7+BA7+AV7</f>
        <v>1.82</v>
      </c>
      <c r="AO7" s="134">
        <f t="shared" ref="AO7:AO70" si="7">AP7+AQ7</f>
        <v>0</v>
      </c>
      <c r="AP7" s="129"/>
      <c r="AQ7" s="129"/>
      <c r="AR7" s="129"/>
      <c r="AS7" s="129"/>
      <c r="AT7" s="129">
        <v>1.82</v>
      </c>
      <c r="AU7" s="129"/>
      <c r="AV7" s="129"/>
      <c r="AW7" s="136"/>
      <c r="AX7" s="129"/>
      <c r="AY7" s="129"/>
      <c r="AZ7" s="129"/>
      <c r="BA7" s="129"/>
      <c r="BB7" s="129"/>
      <c r="BC7" s="129"/>
      <c r="BD7" s="129"/>
      <c r="BE7" s="129"/>
      <c r="BF7" s="134">
        <f t="shared" ref="BF7:BF38" si="8">I7+BB7+BD7+BC7+BE7</f>
        <v>993.57</v>
      </c>
      <c r="BG7" s="129"/>
      <c r="BH7" s="80"/>
      <c r="BI7" s="143"/>
    </row>
    <row r="8" spans="1:61" ht="14.25" customHeight="1">
      <c r="A8" s="129">
        <v>2</v>
      </c>
      <c r="B8" s="129" t="s">
        <v>123</v>
      </c>
      <c r="C8" s="130" t="s">
        <v>125</v>
      </c>
      <c r="D8" s="131">
        <v>48</v>
      </c>
      <c r="E8" s="131"/>
      <c r="F8" s="131">
        <v>1</v>
      </c>
      <c r="G8" s="131">
        <v>31</v>
      </c>
      <c r="H8" s="131">
        <f t="shared" si="0"/>
        <v>80</v>
      </c>
      <c r="I8" s="134">
        <f t="shared" si="1"/>
        <v>995.58600000000013</v>
      </c>
      <c r="J8" s="134">
        <f t="shared" si="2"/>
        <v>498.87000000000006</v>
      </c>
      <c r="K8" s="134">
        <v>236.16</v>
      </c>
      <c r="L8" s="134">
        <f t="shared" si="3"/>
        <v>103.5</v>
      </c>
      <c r="M8" s="129">
        <v>103.5</v>
      </c>
      <c r="N8" s="129"/>
      <c r="O8" s="129"/>
      <c r="P8" s="129"/>
      <c r="Q8" s="129"/>
      <c r="R8" s="134">
        <f t="shared" si="4"/>
        <v>19.29</v>
      </c>
      <c r="S8" s="129">
        <v>19.29</v>
      </c>
      <c r="T8" s="129"/>
      <c r="U8" s="129"/>
      <c r="V8" s="129"/>
      <c r="W8" s="129"/>
      <c r="X8" s="129">
        <v>4.9800000000000004</v>
      </c>
      <c r="Y8" s="136">
        <v>58.23</v>
      </c>
      <c r="Z8" s="129"/>
      <c r="AA8" s="129">
        <v>29.53</v>
      </c>
      <c r="AB8" s="129"/>
      <c r="AC8" s="129">
        <v>3.51</v>
      </c>
      <c r="AD8" s="129">
        <v>43.67</v>
      </c>
      <c r="AE8" s="129"/>
      <c r="AF8" s="129"/>
      <c r="AG8" s="134">
        <v>1E-4</v>
      </c>
      <c r="AH8" s="139" t="s">
        <v>125</v>
      </c>
      <c r="AI8" s="134">
        <f t="shared" si="5"/>
        <v>490.37599999999998</v>
      </c>
      <c r="AJ8" s="140">
        <v>50.015999999999998</v>
      </c>
      <c r="AK8" s="129">
        <v>30.36</v>
      </c>
      <c r="AL8" s="129">
        <v>410</v>
      </c>
      <c r="AM8" s="129"/>
      <c r="AN8" s="134">
        <f t="shared" si="6"/>
        <v>6.34</v>
      </c>
      <c r="AO8" s="134">
        <f t="shared" si="7"/>
        <v>3.36</v>
      </c>
      <c r="AP8" s="129"/>
      <c r="AQ8" s="129">
        <v>3.36</v>
      </c>
      <c r="AR8" s="129"/>
      <c r="AS8" s="129"/>
      <c r="AT8" s="129">
        <v>2.98</v>
      </c>
      <c r="AU8" s="129"/>
      <c r="AV8" s="129"/>
      <c r="AW8" s="136"/>
      <c r="AX8" s="129"/>
      <c r="AY8" s="129"/>
      <c r="AZ8" s="129"/>
      <c r="BA8" s="129"/>
      <c r="BB8" s="129"/>
      <c r="BC8" s="129"/>
      <c r="BD8" s="129"/>
      <c r="BE8" s="129"/>
      <c r="BF8" s="134">
        <f t="shared" si="8"/>
        <v>995.58600000000013</v>
      </c>
      <c r="BG8" s="129"/>
      <c r="BH8" s="80"/>
      <c r="BI8" s="143"/>
    </row>
    <row r="9" spans="1:61" ht="14.25" customHeight="1">
      <c r="A9" s="129">
        <v>3</v>
      </c>
      <c r="B9" s="129" t="s">
        <v>123</v>
      </c>
      <c r="C9" s="130" t="s">
        <v>126</v>
      </c>
      <c r="D9" s="131">
        <v>58</v>
      </c>
      <c r="E9" s="131"/>
      <c r="F9" s="131"/>
      <c r="G9" s="131">
        <v>25</v>
      </c>
      <c r="H9" s="131">
        <f t="shared" si="0"/>
        <v>83</v>
      </c>
      <c r="I9" s="134">
        <f t="shared" si="1"/>
        <v>1194.81</v>
      </c>
      <c r="J9" s="134">
        <f t="shared" si="2"/>
        <v>546.42999999999995</v>
      </c>
      <c r="K9" s="129">
        <v>247.53</v>
      </c>
      <c r="L9" s="134">
        <f t="shared" si="3"/>
        <v>105.75</v>
      </c>
      <c r="M9" s="129">
        <v>105.75</v>
      </c>
      <c r="N9" s="129"/>
      <c r="O9" s="129"/>
      <c r="P9" s="129"/>
      <c r="Q9" s="129"/>
      <c r="R9" s="134">
        <f t="shared" si="4"/>
        <v>17.48</v>
      </c>
      <c r="S9" s="129">
        <v>17.48</v>
      </c>
      <c r="T9" s="129"/>
      <c r="U9" s="129"/>
      <c r="V9" s="129"/>
      <c r="W9" s="129"/>
      <c r="X9" s="129">
        <v>27.39</v>
      </c>
      <c r="Y9" s="136">
        <v>63.7</v>
      </c>
      <c r="Z9" s="129"/>
      <c r="AA9" s="129">
        <v>32.54</v>
      </c>
      <c r="AB9" s="129"/>
      <c r="AC9" s="129">
        <v>4.26</v>
      </c>
      <c r="AD9" s="129">
        <v>47.78</v>
      </c>
      <c r="AE9" s="129"/>
      <c r="AF9" s="129"/>
      <c r="AG9" s="134">
        <v>1E-4</v>
      </c>
      <c r="AH9" s="139" t="s">
        <v>126</v>
      </c>
      <c r="AI9" s="134">
        <f t="shared" si="5"/>
        <v>648.38</v>
      </c>
      <c r="AJ9" s="140">
        <v>61.36</v>
      </c>
      <c r="AK9" s="129">
        <v>31.02</v>
      </c>
      <c r="AL9" s="129">
        <v>556</v>
      </c>
      <c r="AM9" s="129"/>
      <c r="AN9" s="134">
        <f t="shared" si="6"/>
        <v>0</v>
      </c>
      <c r="AO9" s="134">
        <f t="shared" si="7"/>
        <v>0</v>
      </c>
      <c r="AP9" s="129"/>
      <c r="AQ9" s="129"/>
      <c r="AR9" s="129"/>
      <c r="AS9" s="129"/>
      <c r="AT9" s="129"/>
      <c r="AU9" s="129"/>
      <c r="AV9" s="129"/>
      <c r="AW9" s="136"/>
      <c r="AX9" s="129"/>
      <c r="AY9" s="129"/>
      <c r="AZ9" s="129"/>
      <c r="BA9" s="129"/>
      <c r="BB9" s="129"/>
      <c r="BC9" s="129"/>
      <c r="BD9" s="129"/>
      <c r="BE9" s="129"/>
      <c r="BF9" s="134">
        <f t="shared" si="8"/>
        <v>1194.81</v>
      </c>
      <c r="BG9" s="129"/>
      <c r="BH9" s="80"/>
      <c r="BI9" s="143"/>
    </row>
    <row r="10" spans="1:61" ht="14.25" customHeight="1">
      <c r="A10" s="129">
        <v>4</v>
      </c>
      <c r="B10" s="129" t="s">
        <v>123</v>
      </c>
      <c r="C10" s="130" t="s">
        <v>127</v>
      </c>
      <c r="D10" s="131">
        <v>27</v>
      </c>
      <c r="E10" s="131"/>
      <c r="F10" s="131"/>
      <c r="G10" s="131">
        <v>25</v>
      </c>
      <c r="H10" s="131">
        <f t="shared" si="0"/>
        <v>52</v>
      </c>
      <c r="I10" s="134">
        <f t="shared" si="1"/>
        <v>621.40999999999985</v>
      </c>
      <c r="J10" s="134">
        <f t="shared" si="2"/>
        <v>278.37</v>
      </c>
      <c r="K10" s="129">
        <v>131.37</v>
      </c>
      <c r="L10" s="134">
        <f t="shared" si="3"/>
        <v>58.5</v>
      </c>
      <c r="M10" s="129">
        <v>58.5</v>
      </c>
      <c r="N10" s="129"/>
      <c r="O10" s="129"/>
      <c r="P10" s="129"/>
      <c r="Q10" s="129"/>
      <c r="R10" s="134">
        <f t="shared" si="4"/>
        <v>10.66</v>
      </c>
      <c r="S10" s="129">
        <v>10.66</v>
      </c>
      <c r="T10" s="129"/>
      <c r="U10" s="129"/>
      <c r="V10" s="129"/>
      <c r="W10" s="129"/>
      <c r="X10" s="129">
        <v>2.4900000000000002</v>
      </c>
      <c r="Y10" s="136">
        <v>32.479999999999997</v>
      </c>
      <c r="Z10" s="129"/>
      <c r="AA10" s="129">
        <v>16.54</v>
      </c>
      <c r="AB10" s="129"/>
      <c r="AC10" s="129">
        <v>1.97</v>
      </c>
      <c r="AD10" s="129">
        <v>24.36</v>
      </c>
      <c r="AE10" s="129"/>
      <c r="AF10" s="129"/>
      <c r="AG10" s="134">
        <v>1E-4</v>
      </c>
      <c r="AH10" s="139" t="s">
        <v>127</v>
      </c>
      <c r="AI10" s="134">
        <f t="shared" si="5"/>
        <v>341.77999999999992</v>
      </c>
      <c r="AJ10" s="140">
        <v>28.619999999999902</v>
      </c>
      <c r="AK10" s="129">
        <v>17.16</v>
      </c>
      <c r="AL10" s="129">
        <v>296</v>
      </c>
      <c r="AM10" s="129"/>
      <c r="AN10" s="134">
        <f t="shared" si="6"/>
        <v>1.26</v>
      </c>
      <c r="AO10" s="134">
        <f t="shared" si="7"/>
        <v>0</v>
      </c>
      <c r="AP10" s="129"/>
      <c r="AQ10" s="129"/>
      <c r="AR10" s="129"/>
      <c r="AS10" s="129"/>
      <c r="AT10" s="129">
        <v>1.26</v>
      </c>
      <c r="AU10" s="129"/>
      <c r="AV10" s="129"/>
      <c r="AW10" s="136"/>
      <c r="AX10" s="129"/>
      <c r="AY10" s="129"/>
      <c r="AZ10" s="129"/>
      <c r="BA10" s="129"/>
      <c r="BB10" s="129"/>
      <c r="BC10" s="129"/>
      <c r="BD10" s="129"/>
      <c r="BE10" s="129"/>
      <c r="BF10" s="134">
        <f t="shared" si="8"/>
        <v>621.40999999999985</v>
      </c>
      <c r="BG10" s="129"/>
      <c r="BH10" s="80"/>
      <c r="BI10" s="143"/>
    </row>
    <row r="11" spans="1:61" ht="14.25" customHeight="1">
      <c r="A11" s="129">
        <v>5</v>
      </c>
      <c r="B11" s="129" t="s">
        <v>123</v>
      </c>
      <c r="C11" s="130" t="s">
        <v>128</v>
      </c>
      <c r="D11" s="131">
        <v>101</v>
      </c>
      <c r="E11" s="131"/>
      <c r="F11" s="131"/>
      <c r="G11" s="131">
        <v>19</v>
      </c>
      <c r="H11" s="131">
        <f t="shared" si="0"/>
        <v>120</v>
      </c>
      <c r="I11" s="134">
        <f t="shared" si="1"/>
        <v>1954.8380000000002</v>
      </c>
      <c r="J11" s="134">
        <f t="shared" si="2"/>
        <v>934.80000000000018</v>
      </c>
      <c r="K11" s="129">
        <v>403.31</v>
      </c>
      <c r="L11" s="134">
        <f t="shared" si="3"/>
        <v>242.8</v>
      </c>
      <c r="M11" s="129">
        <v>218.25</v>
      </c>
      <c r="N11" s="129"/>
      <c r="O11" s="129"/>
      <c r="P11" s="129"/>
      <c r="Q11" s="129">
        <v>24.55</v>
      </c>
      <c r="R11" s="134">
        <f t="shared" si="4"/>
        <v>32.51</v>
      </c>
      <c r="S11" s="129">
        <v>32.51</v>
      </c>
      <c r="T11" s="129"/>
      <c r="U11" s="129"/>
      <c r="V11" s="129"/>
      <c r="W11" s="129"/>
      <c r="X11" s="129">
        <v>9.9600000000000009</v>
      </c>
      <c r="Y11" s="136">
        <v>106.24</v>
      </c>
      <c r="Z11" s="129"/>
      <c r="AA11" s="129">
        <v>53.82</v>
      </c>
      <c r="AB11" s="129"/>
      <c r="AC11" s="129">
        <v>6.48</v>
      </c>
      <c r="AD11" s="129">
        <v>79.680000000000007</v>
      </c>
      <c r="AE11" s="129"/>
      <c r="AF11" s="129"/>
      <c r="AG11" s="134">
        <v>1E-4</v>
      </c>
      <c r="AH11" s="139" t="s">
        <v>128</v>
      </c>
      <c r="AI11" s="134">
        <f t="shared" si="5"/>
        <v>1016.7280000000001</v>
      </c>
      <c r="AJ11" s="140">
        <v>165.708</v>
      </c>
      <c r="AK11" s="129">
        <v>64.02</v>
      </c>
      <c r="AL11" s="129">
        <v>472</v>
      </c>
      <c r="AM11" s="129">
        <v>315</v>
      </c>
      <c r="AN11" s="134">
        <f t="shared" si="6"/>
        <v>3.31</v>
      </c>
      <c r="AO11" s="134">
        <f t="shared" si="7"/>
        <v>0</v>
      </c>
      <c r="AP11" s="129"/>
      <c r="AQ11" s="129"/>
      <c r="AR11" s="129"/>
      <c r="AS11" s="129"/>
      <c r="AT11" s="129">
        <v>3.31</v>
      </c>
      <c r="AU11" s="129"/>
      <c r="AV11" s="129"/>
      <c r="AW11" s="136"/>
      <c r="AX11" s="129"/>
      <c r="AY11" s="129"/>
      <c r="AZ11" s="129"/>
      <c r="BA11" s="129"/>
      <c r="BB11" s="129"/>
      <c r="BC11" s="129"/>
      <c r="BD11" s="129"/>
      <c r="BE11" s="129"/>
      <c r="BF11" s="134">
        <f t="shared" si="8"/>
        <v>1954.8380000000002</v>
      </c>
      <c r="BG11" s="129"/>
      <c r="BH11" s="80"/>
      <c r="BI11" s="143"/>
    </row>
    <row r="12" spans="1:61" ht="14.25" customHeight="1">
      <c r="A12" s="129">
        <v>6</v>
      </c>
      <c r="B12" s="129" t="s">
        <v>123</v>
      </c>
      <c r="C12" s="130" t="s">
        <v>129</v>
      </c>
      <c r="D12" s="131">
        <v>24</v>
      </c>
      <c r="E12" s="131"/>
      <c r="F12" s="131"/>
      <c r="G12" s="131">
        <v>6</v>
      </c>
      <c r="H12" s="131">
        <f t="shared" si="0"/>
        <v>30</v>
      </c>
      <c r="I12" s="134">
        <f t="shared" si="1"/>
        <v>485.47199999999998</v>
      </c>
      <c r="J12" s="134">
        <f t="shared" si="2"/>
        <v>235.3</v>
      </c>
      <c r="K12" s="129">
        <v>92.69</v>
      </c>
      <c r="L12" s="134">
        <f t="shared" si="3"/>
        <v>63.54</v>
      </c>
      <c r="M12" s="129">
        <v>40.5</v>
      </c>
      <c r="N12" s="129"/>
      <c r="O12" s="129"/>
      <c r="P12" s="129"/>
      <c r="Q12" s="129">
        <v>23.04</v>
      </c>
      <c r="R12" s="134">
        <f t="shared" si="4"/>
        <v>6.5</v>
      </c>
      <c r="S12" s="129">
        <v>6.5</v>
      </c>
      <c r="T12" s="129"/>
      <c r="U12" s="129"/>
      <c r="V12" s="129"/>
      <c r="W12" s="129"/>
      <c r="X12" s="129">
        <v>14.94</v>
      </c>
      <c r="Y12" s="136">
        <v>24.74</v>
      </c>
      <c r="Z12" s="129"/>
      <c r="AA12" s="129">
        <v>12.64</v>
      </c>
      <c r="AB12" s="129"/>
      <c r="AC12" s="129">
        <v>1.69</v>
      </c>
      <c r="AD12" s="129">
        <v>18.559999999999999</v>
      </c>
      <c r="AE12" s="129"/>
      <c r="AF12" s="129"/>
      <c r="AG12" s="134">
        <v>1E-4</v>
      </c>
      <c r="AH12" s="139" t="s">
        <v>129</v>
      </c>
      <c r="AI12" s="134">
        <f t="shared" si="5"/>
        <v>99.551999999999992</v>
      </c>
      <c r="AJ12" s="140">
        <v>39.671999999999997</v>
      </c>
      <c r="AK12" s="129">
        <v>11.88</v>
      </c>
      <c r="AL12" s="129">
        <v>48</v>
      </c>
      <c r="AM12" s="129"/>
      <c r="AN12" s="134">
        <f t="shared" si="6"/>
        <v>150.62</v>
      </c>
      <c r="AO12" s="134">
        <f t="shared" si="7"/>
        <v>0</v>
      </c>
      <c r="AP12" s="129"/>
      <c r="AQ12" s="129"/>
      <c r="AR12" s="129"/>
      <c r="AS12" s="129"/>
      <c r="AT12" s="129">
        <v>0.62</v>
      </c>
      <c r="AU12" s="129"/>
      <c r="AV12" s="129"/>
      <c r="AW12" s="136"/>
      <c r="AX12" s="129"/>
      <c r="AY12" s="129"/>
      <c r="AZ12" s="129"/>
      <c r="BA12" s="129">
        <v>150</v>
      </c>
      <c r="BB12" s="129"/>
      <c r="BC12" s="129"/>
      <c r="BD12" s="129"/>
      <c r="BE12" s="129"/>
      <c r="BF12" s="134">
        <f t="shared" si="8"/>
        <v>485.47199999999998</v>
      </c>
      <c r="BG12" s="129"/>
      <c r="BH12" s="80"/>
      <c r="BI12" s="143"/>
    </row>
    <row r="13" spans="1:61" ht="14.25" customHeight="1">
      <c r="A13" s="129">
        <v>7</v>
      </c>
      <c r="B13" s="129" t="s">
        <v>123</v>
      </c>
      <c r="C13" s="130" t="s">
        <v>130</v>
      </c>
      <c r="D13" s="131">
        <v>33</v>
      </c>
      <c r="E13" s="131"/>
      <c r="F13" s="131"/>
      <c r="G13" s="131">
        <v>9</v>
      </c>
      <c r="H13" s="131">
        <f t="shared" si="0"/>
        <v>42</v>
      </c>
      <c r="I13" s="134">
        <f t="shared" si="1"/>
        <v>901.52799999999991</v>
      </c>
      <c r="J13" s="134">
        <f t="shared" si="2"/>
        <v>284.79000000000002</v>
      </c>
      <c r="K13" s="129">
        <v>123.42</v>
      </c>
      <c r="L13" s="134">
        <f t="shared" si="3"/>
        <v>67.5</v>
      </c>
      <c r="M13" s="129">
        <v>67.5</v>
      </c>
      <c r="N13" s="129"/>
      <c r="O13" s="129"/>
      <c r="P13" s="129"/>
      <c r="Q13" s="129"/>
      <c r="R13" s="134">
        <f t="shared" si="4"/>
        <v>9.2100000000000009</v>
      </c>
      <c r="S13" s="129">
        <v>9.2100000000000009</v>
      </c>
      <c r="T13" s="129"/>
      <c r="U13" s="129"/>
      <c r="V13" s="129"/>
      <c r="W13" s="129"/>
      <c r="X13" s="129">
        <v>7.47</v>
      </c>
      <c r="Y13" s="136">
        <v>33.22</v>
      </c>
      <c r="Z13" s="129"/>
      <c r="AA13" s="129">
        <v>16.93</v>
      </c>
      <c r="AB13" s="129"/>
      <c r="AC13" s="129">
        <v>2.13</v>
      </c>
      <c r="AD13" s="129">
        <v>24.91</v>
      </c>
      <c r="AE13" s="129"/>
      <c r="AF13" s="129"/>
      <c r="AG13" s="134">
        <v>1E-4</v>
      </c>
      <c r="AH13" s="139" t="s">
        <v>130</v>
      </c>
      <c r="AI13" s="134">
        <f t="shared" si="5"/>
        <v>354.82799999999997</v>
      </c>
      <c r="AJ13" s="140">
        <v>32.027999999999999</v>
      </c>
      <c r="AK13" s="129">
        <v>19.8</v>
      </c>
      <c r="AL13" s="129">
        <v>303</v>
      </c>
      <c r="AM13" s="129"/>
      <c r="AN13" s="134">
        <f t="shared" si="6"/>
        <v>261.90999999999997</v>
      </c>
      <c r="AO13" s="134">
        <f t="shared" si="7"/>
        <v>0</v>
      </c>
      <c r="AP13" s="129"/>
      <c r="AQ13" s="129"/>
      <c r="AR13" s="129"/>
      <c r="AS13" s="129"/>
      <c r="AT13" s="129">
        <v>1.51</v>
      </c>
      <c r="AU13" s="129"/>
      <c r="AV13" s="129"/>
      <c r="AW13" s="136"/>
      <c r="AX13" s="129"/>
      <c r="AY13" s="129"/>
      <c r="AZ13" s="129"/>
      <c r="BA13" s="129">
        <v>260.39999999999998</v>
      </c>
      <c r="BB13" s="129"/>
      <c r="BC13" s="129"/>
      <c r="BD13" s="129"/>
      <c r="BE13" s="129"/>
      <c r="BF13" s="134">
        <f t="shared" si="8"/>
        <v>901.52799999999991</v>
      </c>
      <c r="BG13" s="129"/>
      <c r="BH13" s="80"/>
      <c r="BI13" s="143"/>
    </row>
    <row r="14" spans="1:61" ht="14.25" customHeight="1">
      <c r="A14" s="129">
        <v>8</v>
      </c>
      <c r="B14" s="129" t="s">
        <v>123</v>
      </c>
      <c r="C14" s="130" t="s">
        <v>131</v>
      </c>
      <c r="D14" s="131">
        <v>18</v>
      </c>
      <c r="E14" s="131"/>
      <c r="F14" s="131"/>
      <c r="G14" s="131">
        <v>6</v>
      </c>
      <c r="H14" s="131">
        <f t="shared" si="0"/>
        <v>24</v>
      </c>
      <c r="I14" s="134">
        <f t="shared" si="1"/>
        <v>446.11199999999997</v>
      </c>
      <c r="J14" s="134">
        <f t="shared" si="2"/>
        <v>162.17999999999998</v>
      </c>
      <c r="K14" s="129">
        <v>71.81</v>
      </c>
      <c r="L14" s="134">
        <f t="shared" si="3"/>
        <v>38.25</v>
      </c>
      <c r="M14" s="129">
        <v>38.25</v>
      </c>
      <c r="N14" s="129"/>
      <c r="O14" s="129"/>
      <c r="P14" s="129"/>
      <c r="Q14" s="129"/>
      <c r="R14" s="134">
        <f t="shared" si="4"/>
        <v>5.74</v>
      </c>
      <c r="S14" s="129">
        <v>5.74</v>
      </c>
      <c r="T14" s="129"/>
      <c r="U14" s="129"/>
      <c r="V14" s="129"/>
      <c r="W14" s="129"/>
      <c r="X14" s="129">
        <v>2.4900000000000002</v>
      </c>
      <c r="Y14" s="136">
        <v>18.93</v>
      </c>
      <c r="Z14" s="129"/>
      <c r="AA14" s="129">
        <v>9.61</v>
      </c>
      <c r="AB14" s="129"/>
      <c r="AC14" s="129">
        <v>1.1599999999999999</v>
      </c>
      <c r="AD14" s="129">
        <v>14.19</v>
      </c>
      <c r="AE14" s="129"/>
      <c r="AF14" s="129"/>
      <c r="AG14" s="134">
        <v>1E-4</v>
      </c>
      <c r="AH14" s="139" t="s">
        <v>131</v>
      </c>
      <c r="AI14" s="134">
        <f t="shared" si="5"/>
        <v>188.93200000000002</v>
      </c>
      <c r="AJ14" s="140">
        <v>17.712</v>
      </c>
      <c r="AK14" s="129">
        <v>11.22</v>
      </c>
      <c r="AL14" s="129">
        <v>160</v>
      </c>
      <c r="AM14" s="129"/>
      <c r="AN14" s="134">
        <f t="shared" si="6"/>
        <v>95</v>
      </c>
      <c r="AO14" s="134">
        <f t="shared" si="7"/>
        <v>0</v>
      </c>
      <c r="AP14" s="129"/>
      <c r="AQ14" s="129"/>
      <c r="AR14" s="129"/>
      <c r="AS14" s="129"/>
      <c r="AT14" s="129"/>
      <c r="AU14" s="129"/>
      <c r="AV14" s="129"/>
      <c r="AW14" s="136"/>
      <c r="AX14" s="129">
        <v>20</v>
      </c>
      <c r="AY14" s="129"/>
      <c r="AZ14" s="129"/>
      <c r="BA14" s="129">
        <v>75</v>
      </c>
      <c r="BB14" s="129"/>
      <c r="BC14" s="129"/>
      <c r="BD14" s="129"/>
      <c r="BE14" s="129"/>
      <c r="BF14" s="134">
        <f t="shared" si="8"/>
        <v>446.11199999999997</v>
      </c>
      <c r="BG14" s="129"/>
      <c r="BH14" s="80"/>
      <c r="BI14" s="143"/>
    </row>
    <row r="15" spans="1:61" ht="14.25" customHeight="1">
      <c r="A15" s="129">
        <v>9</v>
      </c>
      <c r="B15" s="129" t="s">
        <v>123</v>
      </c>
      <c r="C15" s="130" t="s">
        <v>132</v>
      </c>
      <c r="D15" s="131">
        <v>12</v>
      </c>
      <c r="E15" s="131"/>
      <c r="F15" s="131"/>
      <c r="G15" s="131">
        <v>5</v>
      </c>
      <c r="H15" s="131">
        <f t="shared" si="0"/>
        <v>17</v>
      </c>
      <c r="I15" s="134">
        <f t="shared" si="1"/>
        <v>268.66999999999996</v>
      </c>
      <c r="J15" s="134">
        <f t="shared" si="2"/>
        <v>113.89999999999998</v>
      </c>
      <c r="K15" s="129">
        <v>51.86</v>
      </c>
      <c r="L15" s="134">
        <f t="shared" si="3"/>
        <v>24.75</v>
      </c>
      <c r="M15" s="129">
        <v>24.75</v>
      </c>
      <c r="N15" s="129"/>
      <c r="O15" s="129"/>
      <c r="P15" s="129"/>
      <c r="Q15" s="129"/>
      <c r="R15" s="134">
        <f t="shared" si="4"/>
        <v>3.94</v>
      </c>
      <c r="S15" s="129">
        <v>3.94</v>
      </c>
      <c r="T15" s="129"/>
      <c r="U15" s="129"/>
      <c r="V15" s="129"/>
      <c r="W15" s="129"/>
      <c r="X15" s="129">
        <v>2.4900000000000002</v>
      </c>
      <c r="Y15" s="136">
        <v>13.29</v>
      </c>
      <c r="Z15" s="129"/>
      <c r="AA15" s="129">
        <v>6.77</v>
      </c>
      <c r="AB15" s="129"/>
      <c r="AC15" s="129">
        <v>0.84</v>
      </c>
      <c r="AD15" s="129">
        <v>9.9600000000000009</v>
      </c>
      <c r="AE15" s="129"/>
      <c r="AF15" s="129"/>
      <c r="AG15" s="134">
        <v>1E-4</v>
      </c>
      <c r="AH15" s="139" t="s">
        <v>132</v>
      </c>
      <c r="AI15" s="134">
        <f t="shared" si="5"/>
        <v>154.26</v>
      </c>
      <c r="AJ15" s="140">
        <v>12</v>
      </c>
      <c r="AK15" s="129">
        <v>7.26</v>
      </c>
      <c r="AL15" s="129">
        <v>135</v>
      </c>
      <c r="AM15" s="129"/>
      <c r="AN15" s="134">
        <f t="shared" si="6"/>
        <v>0.51</v>
      </c>
      <c r="AO15" s="134">
        <f t="shared" si="7"/>
        <v>0</v>
      </c>
      <c r="AP15" s="129"/>
      <c r="AQ15" s="129"/>
      <c r="AR15" s="129"/>
      <c r="AS15" s="129"/>
      <c r="AT15" s="129">
        <v>0.51</v>
      </c>
      <c r="AU15" s="129"/>
      <c r="AV15" s="129"/>
      <c r="AW15" s="136"/>
      <c r="AX15" s="129"/>
      <c r="AY15" s="129"/>
      <c r="AZ15" s="129"/>
      <c r="BA15" s="129"/>
      <c r="BB15" s="129"/>
      <c r="BC15" s="129"/>
      <c r="BD15" s="129"/>
      <c r="BE15" s="129"/>
      <c r="BF15" s="134">
        <f t="shared" si="8"/>
        <v>268.66999999999996</v>
      </c>
      <c r="BG15" s="129"/>
      <c r="BH15" s="80"/>
      <c r="BI15" s="143"/>
    </row>
    <row r="16" spans="1:61" ht="14.25" customHeight="1">
      <c r="A16" s="129">
        <v>10</v>
      </c>
      <c r="B16" s="129" t="s">
        <v>123</v>
      </c>
      <c r="C16" s="130" t="s">
        <v>133</v>
      </c>
      <c r="D16" s="131">
        <v>19</v>
      </c>
      <c r="E16" s="131"/>
      <c r="F16" s="131"/>
      <c r="G16" s="131">
        <v>10</v>
      </c>
      <c r="H16" s="131">
        <f t="shared" si="0"/>
        <v>29</v>
      </c>
      <c r="I16" s="134">
        <f t="shared" si="1"/>
        <v>360.28000000000003</v>
      </c>
      <c r="J16" s="134">
        <f t="shared" si="2"/>
        <v>180.31</v>
      </c>
      <c r="K16" s="129">
        <v>82.78</v>
      </c>
      <c r="L16" s="134">
        <f t="shared" si="3"/>
        <v>31.5</v>
      </c>
      <c r="M16" s="129">
        <v>31.5</v>
      </c>
      <c r="N16" s="129"/>
      <c r="O16" s="129"/>
      <c r="P16" s="129"/>
      <c r="Q16" s="129"/>
      <c r="R16" s="134">
        <f t="shared" si="4"/>
        <v>4.47</v>
      </c>
      <c r="S16" s="129">
        <v>4.47</v>
      </c>
      <c r="T16" s="129"/>
      <c r="U16" s="129"/>
      <c r="V16" s="129"/>
      <c r="W16" s="129"/>
      <c r="X16" s="129">
        <v>12.45</v>
      </c>
      <c r="Y16" s="136">
        <v>20.99</v>
      </c>
      <c r="Z16" s="129"/>
      <c r="AA16" s="129">
        <v>10.85</v>
      </c>
      <c r="AB16" s="129"/>
      <c r="AC16" s="129">
        <v>1.53</v>
      </c>
      <c r="AD16" s="129">
        <v>15.74</v>
      </c>
      <c r="AE16" s="129"/>
      <c r="AF16" s="129"/>
      <c r="AG16" s="134">
        <v>1E-4</v>
      </c>
      <c r="AH16" s="139" t="s">
        <v>133</v>
      </c>
      <c r="AI16" s="134">
        <f t="shared" si="5"/>
        <v>177.49</v>
      </c>
      <c r="AJ16" s="140">
        <v>17.25</v>
      </c>
      <c r="AK16" s="129">
        <v>9.24</v>
      </c>
      <c r="AL16" s="129">
        <v>151</v>
      </c>
      <c r="AM16" s="129"/>
      <c r="AN16" s="134">
        <f t="shared" si="6"/>
        <v>2.48</v>
      </c>
      <c r="AO16" s="134">
        <f t="shared" si="7"/>
        <v>0</v>
      </c>
      <c r="AP16" s="129"/>
      <c r="AQ16" s="129"/>
      <c r="AR16" s="129"/>
      <c r="AS16" s="129"/>
      <c r="AT16" s="129">
        <v>2.48</v>
      </c>
      <c r="AU16" s="129"/>
      <c r="AV16" s="129"/>
      <c r="AW16" s="136"/>
      <c r="AX16" s="129"/>
      <c r="AY16" s="129"/>
      <c r="AZ16" s="129"/>
      <c r="BA16" s="129"/>
      <c r="BB16" s="129"/>
      <c r="BC16" s="129"/>
      <c r="BD16" s="129"/>
      <c r="BE16" s="129"/>
      <c r="BF16" s="134">
        <f t="shared" si="8"/>
        <v>360.28000000000003</v>
      </c>
      <c r="BG16" s="129"/>
      <c r="BH16" s="80"/>
      <c r="BI16" s="143"/>
    </row>
    <row r="17" spans="1:61" ht="14.25" customHeight="1">
      <c r="A17" s="129">
        <v>11</v>
      </c>
      <c r="B17" s="129" t="s">
        <v>123</v>
      </c>
      <c r="C17" s="130" t="s">
        <v>134</v>
      </c>
      <c r="D17" s="131">
        <v>7</v>
      </c>
      <c r="E17" s="131"/>
      <c r="F17" s="131"/>
      <c r="G17" s="131">
        <v>4</v>
      </c>
      <c r="H17" s="131">
        <f t="shared" si="0"/>
        <v>11</v>
      </c>
      <c r="I17" s="134">
        <f t="shared" si="1"/>
        <v>171.68799999999999</v>
      </c>
      <c r="J17" s="134">
        <f t="shared" si="2"/>
        <v>60.650000000000006</v>
      </c>
      <c r="K17" s="129">
        <v>26.22</v>
      </c>
      <c r="L17" s="134">
        <f t="shared" si="3"/>
        <v>11.25</v>
      </c>
      <c r="M17" s="129">
        <v>11.25</v>
      </c>
      <c r="N17" s="129"/>
      <c r="O17" s="129"/>
      <c r="P17" s="129"/>
      <c r="Q17" s="129"/>
      <c r="R17" s="134">
        <f t="shared" si="4"/>
        <v>1.7</v>
      </c>
      <c r="S17" s="129">
        <v>1.7</v>
      </c>
      <c r="T17" s="129"/>
      <c r="U17" s="129"/>
      <c r="V17" s="129"/>
      <c r="W17" s="129"/>
      <c r="X17" s="129">
        <v>4.9800000000000004</v>
      </c>
      <c r="Y17" s="136">
        <v>7.06</v>
      </c>
      <c r="Z17" s="129"/>
      <c r="AA17" s="129">
        <v>3.64</v>
      </c>
      <c r="AB17" s="129"/>
      <c r="AC17" s="129">
        <v>0.5</v>
      </c>
      <c r="AD17" s="129">
        <v>5.3</v>
      </c>
      <c r="AE17" s="129"/>
      <c r="AF17" s="129"/>
      <c r="AG17" s="134">
        <v>1E-4</v>
      </c>
      <c r="AH17" s="139" t="s">
        <v>134</v>
      </c>
      <c r="AI17" s="134">
        <f t="shared" si="5"/>
        <v>109.038</v>
      </c>
      <c r="AJ17" s="140">
        <v>6.7380000000000004</v>
      </c>
      <c r="AK17" s="129">
        <v>3.3</v>
      </c>
      <c r="AL17" s="129">
        <v>99</v>
      </c>
      <c r="AM17" s="129"/>
      <c r="AN17" s="134">
        <f t="shared" si="6"/>
        <v>2</v>
      </c>
      <c r="AO17" s="134">
        <f t="shared" si="7"/>
        <v>0</v>
      </c>
      <c r="AP17" s="129"/>
      <c r="AQ17" s="129"/>
      <c r="AR17" s="129"/>
      <c r="AS17" s="129"/>
      <c r="AT17" s="129"/>
      <c r="AU17" s="129"/>
      <c r="AV17" s="129"/>
      <c r="AW17" s="136"/>
      <c r="AX17" s="129"/>
      <c r="AY17" s="129"/>
      <c r="AZ17" s="129"/>
      <c r="BA17" s="129">
        <v>2</v>
      </c>
      <c r="BB17" s="129"/>
      <c r="BC17" s="129"/>
      <c r="BD17" s="129"/>
      <c r="BE17" s="129"/>
      <c r="BF17" s="134">
        <f t="shared" si="8"/>
        <v>171.68799999999999</v>
      </c>
      <c r="BG17" s="129"/>
      <c r="BH17" s="80"/>
      <c r="BI17" s="143"/>
    </row>
    <row r="18" spans="1:61" ht="14.25" customHeight="1">
      <c r="A18" s="129">
        <v>12</v>
      </c>
      <c r="B18" s="129" t="s">
        <v>123</v>
      </c>
      <c r="C18" s="130" t="s">
        <v>135</v>
      </c>
      <c r="D18" s="131">
        <v>2</v>
      </c>
      <c r="E18" s="131"/>
      <c r="F18" s="131"/>
      <c r="G18" s="131"/>
      <c r="H18" s="131">
        <f t="shared" si="0"/>
        <v>2</v>
      </c>
      <c r="I18" s="134">
        <f t="shared" si="1"/>
        <v>66.33</v>
      </c>
      <c r="J18" s="134">
        <f t="shared" si="2"/>
        <v>18.27</v>
      </c>
      <c r="K18" s="129">
        <v>8.15</v>
      </c>
      <c r="L18" s="134">
        <f t="shared" si="3"/>
        <v>4.5</v>
      </c>
      <c r="M18" s="129">
        <v>4.5</v>
      </c>
      <c r="N18" s="129"/>
      <c r="O18" s="129"/>
      <c r="P18" s="129"/>
      <c r="Q18" s="129"/>
      <c r="R18" s="134">
        <f t="shared" si="4"/>
        <v>0.68</v>
      </c>
      <c r="S18" s="129">
        <v>0.68</v>
      </c>
      <c r="T18" s="129"/>
      <c r="U18" s="129"/>
      <c r="V18" s="129"/>
      <c r="W18" s="129"/>
      <c r="X18" s="129"/>
      <c r="Y18" s="136">
        <v>2.13</v>
      </c>
      <c r="Z18" s="129"/>
      <c r="AA18" s="129">
        <v>1.08</v>
      </c>
      <c r="AB18" s="129"/>
      <c r="AC18" s="129">
        <v>0.13</v>
      </c>
      <c r="AD18" s="129">
        <v>1.6</v>
      </c>
      <c r="AE18" s="129"/>
      <c r="AF18" s="129"/>
      <c r="AG18" s="134">
        <v>1E-4</v>
      </c>
      <c r="AH18" s="139" t="s">
        <v>135</v>
      </c>
      <c r="AI18" s="134">
        <f t="shared" si="5"/>
        <v>43.06</v>
      </c>
      <c r="AJ18" s="140">
        <v>1.74</v>
      </c>
      <c r="AK18" s="129">
        <v>1.32</v>
      </c>
      <c r="AL18" s="129">
        <v>40</v>
      </c>
      <c r="AM18" s="129"/>
      <c r="AN18" s="134">
        <f t="shared" si="6"/>
        <v>5</v>
      </c>
      <c r="AO18" s="134">
        <f t="shared" si="7"/>
        <v>0</v>
      </c>
      <c r="AP18" s="129"/>
      <c r="AQ18" s="129"/>
      <c r="AR18" s="129"/>
      <c r="AS18" s="129"/>
      <c r="AT18" s="129"/>
      <c r="AU18" s="129"/>
      <c r="AV18" s="129"/>
      <c r="AW18" s="136"/>
      <c r="AX18" s="129"/>
      <c r="AY18" s="129"/>
      <c r="AZ18" s="129"/>
      <c r="BA18" s="129">
        <v>5</v>
      </c>
      <c r="BB18" s="129"/>
      <c r="BC18" s="129"/>
      <c r="BD18" s="129"/>
      <c r="BE18" s="129"/>
      <c r="BF18" s="134">
        <f t="shared" si="8"/>
        <v>66.33</v>
      </c>
      <c r="BG18" s="129"/>
      <c r="BH18" s="80"/>
      <c r="BI18" s="143"/>
    </row>
    <row r="19" spans="1:61" ht="14.25" customHeight="1">
      <c r="A19" s="129">
        <v>13</v>
      </c>
      <c r="B19" s="129" t="s">
        <v>123</v>
      </c>
      <c r="C19" s="130" t="s">
        <v>136</v>
      </c>
      <c r="D19" s="131">
        <v>9</v>
      </c>
      <c r="E19" s="131"/>
      <c r="F19" s="131"/>
      <c r="G19" s="131">
        <v>4</v>
      </c>
      <c r="H19" s="131">
        <f t="shared" si="0"/>
        <v>13</v>
      </c>
      <c r="I19" s="134">
        <f t="shared" si="1"/>
        <v>192.21799999999996</v>
      </c>
      <c r="J19" s="134">
        <f t="shared" si="2"/>
        <v>77.47999999999999</v>
      </c>
      <c r="K19" s="129">
        <v>33.409999999999997</v>
      </c>
      <c r="L19" s="134">
        <f t="shared" si="3"/>
        <v>15.75</v>
      </c>
      <c r="M19" s="129">
        <v>15.75</v>
      </c>
      <c r="N19" s="129"/>
      <c r="O19" s="129"/>
      <c r="P19" s="129"/>
      <c r="Q19" s="129"/>
      <c r="R19" s="134">
        <f t="shared" si="4"/>
        <v>2.29</v>
      </c>
      <c r="S19" s="129">
        <v>2.29</v>
      </c>
      <c r="T19" s="129"/>
      <c r="U19" s="129"/>
      <c r="V19" s="129"/>
      <c r="W19" s="129"/>
      <c r="X19" s="129">
        <v>4.9800000000000004</v>
      </c>
      <c r="Y19" s="136">
        <v>9.0299999999999994</v>
      </c>
      <c r="Z19" s="129"/>
      <c r="AA19" s="129">
        <v>4.63</v>
      </c>
      <c r="AB19" s="129"/>
      <c r="AC19" s="129">
        <v>0.62</v>
      </c>
      <c r="AD19" s="129">
        <v>6.77</v>
      </c>
      <c r="AE19" s="129"/>
      <c r="AF19" s="129"/>
      <c r="AG19" s="134">
        <v>1E-4</v>
      </c>
      <c r="AH19" s="139" t="s">
        <v>136</v>
      </c>
      <c r="AI19" s="134">
        <f t="shared" si="5"/>
        <v>114.73799999999999</v>
      </c>
      <c r="AJ19" s="140">
        <v>8.1179999999999897</v>
      </c>
      <c r="AK19" s="129">
        <v>4.62</v>
      </c>
      <c r="AL19" s="129">
        <v>102</v>
      </c>
      <c r="AM19" s="129"/>
      <c r="AN19" s="134">
        <f t="shared" si="6"/>
        <v>0</v>
      </c>
      <c r="AO19" s="134">
        <f t="shared" si="7"/>
        <v>0</v>
      </c>
      <c r="AP19" s="129"/>
      <c r="AQ19" s="129"/>
      <c r="AR19" s="129"/>
      <c r="AS19" s="129"/>
      <c r="AT19" s="129"/>
      <c r="AU19" s="129"/>
      <c r="AV19" s="129"/>
      <c r="AW19" s="136"/>
      <c r="AX19" s="129"/>
      <c r="AY19" s="129"/>
      <c r="AZ19" s="129"/>
      <c r="BA19" s="129"/>
      <c r="BB19" s="129"/>
      <c r="BC19" s="129"/>
      <c r="BD19" s="129"/>
      <c r="BE19" s="129"/>
      <c r="BF19" s="134">
        <f t="shared" si="8"/>
        <v>192.21799999999996</v>
      </c>
      <c r="BG19" s="129"/>
      <c r="BH19" s="80"/>
      <c r="BI19" s="143"/>
    </row>
    <row r="20" spans="1:61" ht="14.25" customHeight="1">
      <c r="A20" s="129">
        <v>14</v>
      </c>
      <c r="B20" s="129" t="s">
        <v>123</v>
      </c>
      <c r="C20" s="130" t="s">
        <v>137</v>
      </c>
      <c r="D20" s="131">
        <v>4</v>
      </c>
      <c r="E20" s="131"/>
      <c r="F20" s="131"/>
      <c r="G20" s="131">
        <v>1</v>
      </c>
      <c r="H20" s="131">
        <f t="shared" si="0"/>
        <v>5</v>
      </c>
      <c r="I20" s="134">
        <f t="shared" si="1"/>
        <v>79.081999999999994</v>
      </c>
      <c r="J20" s="134">
        <f t="shared" si="2"/>
        <v>35.89</v>
      </c>
      <c r="K20" s="129">
        <v>15.87</v>
      </c>
      <c r="L20" s="134">
        <f t="shared" si="3"/>
        <v>9</v>
      </c>
      <c r="M20" s="129">
        <v>9</v>
      </c>
      <c r="N20" s="129"/>
      <c r="O20" s="129"/>
      <c r="P20" s="129"/>
      <c r="Q20" s="129"/>
      <c r="R20" s="134">
        <f t="shared" si="4"/>
        <v>1.32</v>
      </c>
      <c r="S20" s="129">
        <v>1.32</v>
      </c>
      <c r="T20" s="129"/>
      <c r="U20" s="129"/>
      <c r="V20" s="129"/>
      <c r="W20" s="129"/>
      <c r="X20" s="129"/>
      <c r="Y20" s="136">
        <v>4.1900000000000004</v>
      </c>
      <c r="Z20" s="129"/>
      <c r="AA20" s="129">
        <v>2.12</v>
      </c>
      <c r="AB20" s="129"/>
      <c r="AC20" s="129">
        <v>0.25</v>
      </c>
      <c r="AD20" s="129">
        <v>3.14</v>
      </c>
      <c r="AE20" s="129"/>
      <c r="AF20" s="129"/>
      <c r="AG20" s="134">
        <v>1E-4</v>
      </c>
      <c r="AH20" s="139" t="s">
        <v>137</v>
      </c>
      <c r="AI20" s="134">
        <f t="shared" si="5"/>
        <v>43.192</v>
      </c>
      <c r="AJ20" s="140">
        <v>3.552</v>
      </c>
      <c r="AK20" s="129">
        <v>2.64</v>
      </c>
      <c r="AL20" s="129">
        <v>37</v>
      </c>
      <c r="AM20" s="129"/>
      <c r="AN20" s="134">
        <f t="shared" si="6"/>
        <v>0</v>
      </c>
      <c r="AO20" s="134">
        <f t="shared" si="7"/>
        <v>0</v>
      </c>
      <c r="AP20" s="129"/>
      <c r="AQ20" s="129"/>
      <c r="AR20" s="129"/>
      <c r="AS20" s="129"/>
      <c r="AT20" s="129"/>
      <c r="AU20" s="129"/>
      <c r="AV20" s="129"/>
      <c r="AW20" s="136"/>
      <c r="AX20" s="129"/>
      <c r="AY20" s="129"/>
      <c r="AZ20" s="129"/>
      <c r="BA20" s="129"/>
      <c r="BB20" s="129"/>
      <c r="BC20" s="129"/>
      <c r="BD20" s="129"/>
      <c r="BE20" s="129"/>
      <c r="BF20" s="134">
        <f t="shared" si="8"/>
        <v>79.081999999999994</v>
      </c>
      <c r="BG20" s="129"/>
      <c r="BH20" s="80"/>
      <c r="BI20" s="143"/>
    </row>
    <row r="21" spans="1:61" ht="14.25" customHeight="1">
      <c r="A21" s="129">
        <v>15</v>
      </c>
      <c r="B21" s="129" t="s">
        <v>123</v>
      </c>
      <c r="C21" s="130" t="s">
        <v>138</v>
      </c>
      <c r="D21" s="131">
        <v>3</v>
      </c>
      <c r="E21" s="131"/>
      <c r="F21" s="131"/>
      <c r="G21" s="131"/>
      <c r="H21" s="131">
        <f t="shared" si="0"/>
        <v>3</v>
      </c>
      <c r="I21" s="134">
        <f t="shared" si="1"/>
        <v>55.22</v>
      </c>
      <c r="J21" s="134">
        <f t="shared" si="2"/>
        <v>23.63</v>
      </c>
      <c r="K21" s="129">
        <v>9.68</v>
      </c>
      <c r="L21" s="134">
        <f t="shared" si="3"/>
        <v>6.75</v>
      </c>
      <c r="M21" s="129">
        <v>6.75</v>
      </c>
      <c r="N21" s="129"/>
      <c r="O21" s="129"/>
      <c r="P21" s="129"/>
      <c r="Q21" s="129"/>
      <c r="R21" s="134">
        <f t="shared" si="4"/>
        <v>0.81</v>
      </c>
      <c r="S21" s="129">
        <v>0.81</v>
      </c>
      <c r="T21" s="129"/>
      <c r="U21" s="129"/>
      <c r="V21" s="129"/>
      <c r="W21" s="129"/>
      <c r="X21" s="129"/>
      <c r="Y21" s="136">
        <v>2.76</v>
      </c>
      <c r="Z21" s="129"/>
      <c r="AA21" s="129">
        <v>1.4</v>
      </c>
      <c r="AB21" s="129"/>
      <c r="AC21" s="129">
        <v>0.16</v>
      </c>
      <c r="AD21" s="129">
        <v>2.0699999999999998</v>
      </c>
      <c r="AE21" s="129"/>
      <c r="AF21" s="129"/>
      <c r="AG21" s="134">
        <v>1E-4</v>
      </c>
      <c r="AH21" s="139" t="s">
        <v>138</v>
      </c>
      <c r="AI21" s="134">
        <f t="shared" si="5"/>
        <v>31.59</v>
      </c>
      <c r="AJ21" s="140">
        <v>2.61</v>
      </c>
      <c r="AK21" s="129">
        <v>1.98</v>
      </c>
      <c r="AL21" s="129">
        <v>27</v>
      </c>
      <c r="AM21" s="129"/>
      <c r="AN21" s="134">
        <f t="shared" si="6"/>
        <v>0</v>
      </c>
      <c r="AO21" s="134">
        <f t="shared" si="7"/>
        <v>0</v>
      </c>
      <c r="AP21" s="129"/>
      <c r="AQ21" s="129"/>
      <c r="AR21" s="129"/>
      <c r="AS21" s="129"/>
      <c r="AT21" s="129"/>
      <c r="AU21" s="129"/>
      <c r="AV21" s="129"/>
      <c r="AW21" s="136"/>
      <c r="AX21" s="129"/>
      <c r="AY21" s="129"/>
      <c r="AZ21" s="129"/>
      <c r="BA21" s="129"/>
      <c r="BB21" s="129"/>
      <c r="BC21" s="129"/>
      <c r="BD21" s="129"/>
      <c r="BE21" s="129"/>
      <c r="BF21" s="134">
        <f t="shared" si="8"/>
        <v>55.22</v>
      </c>
      <c r="BG21" s="129"/>
      <c r="BH21" s="80"/>
      <c r="BI21" s="143"/>
    </row>
    <row r="22" spans="1:61" ht="14.25" customHeight="1">
      <c r="A22" s="129">
        <v>16</v>
      </c>
      <c r="B22" s="129" t="s">
        <v>123</v>
      </c>
      <c r="C22" s="130" t="s">
        <v>139</v>
      </c>
      <c r="D22" s="131">
        <v>4</v>
      </c>
      <c r="E22" s="131"/>
      <c r="F22" s="131"/>
      <c r="G22" s="131"/>
      <c r="H22" s="131">
        <f t="shared" si="0"/>
        <v>4</v>
      </c>
      <c r="I22" s="134">
        <f t="shared" si="1"/>
        <v>89.88000000000001</v>
      </c>
      <c r="J22" s="134">
        <f t="shared" si="2"/>
        <v>36.700000000000003</v>
      </c>
      <c r="K22" s="129">
        <v>16.420000000000002</v>
      </c>
      <c r="L22" s="134">
        <f t="shared" si="3"/>
        <v>9</v>
      </c>
      <c r="M22" s="129">
        <v>9</v>
      </c>
      <c r="N22" s="129"/>
      <c r="O22" s="129"/>
      <c r="P22" s="129"/>
      <c r="Q22" s="129"/>
      <c r="R22" s="134">
        <f t="shared" si="4"/>
        <v>1.37</v>
      </c>
      <c r="S22" s="129">
        <v>1.37</v>
      </c>
      <c r="T22" s="129"/>
      <c r="U22" s="129"/>
      <c r="V22" s="129"/>
      <c r="W22" s="129"/>
      <c r="X22" s="129"/>
      <c r="Y22" s="136">
        <v>4.29</v>
      </c>
      <c r="Z22" s="129"/>
      <c r="AA22" s="129">
        <v>2.16</v>
      </c>
      <c r="AB22" s="129"/>
      <c r="AC22" s="129">
        <v>0.25</v>
      </c>
      <c r="AD22" s="129">
        <v>3.21</v>
      </c>
      <c r="AE22" s="129"/>
      <c r="AF22" s="129"/>
      <c r="AG22" s="134">
        <v>1E-4</v>
      </c>
      <c r="AH22" s="139" t="s">
        <v>139</v>
      </c>
      <c r="AI22" s="134">
        <f t="shared" si="5"/>
        <v>50.84</v>
      </c>
      <c r="AJ22" s="140">
        <v>3.2</v>
      </c>
      <c r="AK22" s="129">
        <v>2.64</v>
      </c>
      <c r="AL22" s="129">
        <v>45</v>
      </c>
      <c r="AM22" s="129"/>
      <c r="AN22" s="134">
        <f t="shared" si="6"/>
        <v>2.34</v>
      </c>
      <c r="AO22" s="134">
        <f t="shared" si="7"/>
        <v>0</v>
      </c>
      <c r="AP22" s="129"/>
      <c r="AQ22" s="129"/>
      <c r="AR22" s="129"/>
      <c r="AS22" s="129"/>
      <c r="AT22" s="129">
        <v>2.34</v>
      </c>
      <c r="AU22" s="129"/>
      <c r="AV22" s="129"/>
      <c r="AW22" s="136"/>
      <c r="AX22" s="129"/>
      <c r="AY22" s="129"/>
      <c r="AZ22" s="129"/>
      <c r="BA22" s="129"/>
      <c r="BB22" s="129"/>
      <c r="BC22" s="129"/>
      <c r="BD22" s="129"/>
      <c r="BE22" s="129"/>
      <c r="BF22" s="134">
        <f t="shared" si="8"/>
        <v>89.88000000000001</v>
      </c>
      <c r="BG22" s="129"/>
      <c r="BH22" s="80"/>
      <c r="BI22" s="143"/>
    </row>
    <row r="23" spans="1:61" ht="14.25" customHeight="1">
      <c r="A23" s="129">
        <v>17</v>
      </c>
      <c r="B23" s="129" t="s">
        <v>123</v>
      </c>
      <c r="C23" s="130" t="s">
        <v>140</v>
      </c>
      <c r="D23" s="131">
        <v>20</v>
      </c>
      <c r="E23" s="131"/>
      <c r="F23" s="131"/>
      <c r="G23" s="131">
        <v>4</v>
      </c>
      <c r="H23" s="131">
        <f t="shared" si="0"/>
        <v>24</v>
      </c>
      <c r="I23" s="134">
        <f t="shared" si="1"/>
        <v>418.45799999999997</v>
      </c>
      <c r="J23" s="134">
        <f t="shared" si="2"/>
        <v>151.76999999999998</v>
      </c>
      <c r="K23" s="129">
        <v>59.99</v>
      </c>
      <c r="L23" s="134">
        <f t="shared" si="3"/>
        <v>0</v>
      </c>
      <c r="M23" s="129"/>
      <c r="N23" s="129"/>
      <c r="O23" s="129"/>
      <c r="P23" s="129"/>
      <c r="Q23" s="129"/>
      <c r="R23" s="134">
        <f t="shared" si="4"/>
        <v>0</v>
      </c>
      <c r="S23" s="129"/>
      <c r="T23" s="129"/>
      <c r="U23" s="129"/>
      <c r="V23" s="129"/>
      <c r="W23" s="129"/>
      <c r="X23" s="129">
        <v>49.8</v>
      </c>
      <c r="Y23" s="136">
        <v>17.57</v>
      </c>
      <c r="Z23" s="129"/>
      <c r="AA23" s="129">
        <v>9.36</v>
      </c>
      <c r="AB23" s="129"/>
      <c r="AC23" s="129">
        <v>1.87</v>
      </c>
      <c r="AD23" s="129">
        <v>13.18</v>
      </c>
      <c r="AE23" s="129"/>
      <c r="AF23" s="129"/>
      <c r="AG23" s="134">
        <v>1E-4</v>
      </c>
      <c r="AH23" s="139" t="s">
        <v>140</v>
      </c>
      <c r="AI23" s="134">
        <f t="shared" si="5"/>
        <v>266.68799999999999</v>
      </c>
      <c r="AJ23" s="140">
        <v>14.688000000000001</v>
      </c>
      <c r="AK23" s="129">
        <v>0</v>
      </c>
      <c r="AL23" s="129">
        <v>252</v>
      </c>
      <c r="AM23" s="129"/>
      <c r="AN23" s="134">
        <f t="shared" si="6"/>
        <v>0</v>
      </c>
      <c r="AO23" s="134">
        <f t="shared" si="7"/>
        <v>0</v>
      </c>
      <c r="AP23" s="129"/>
      <c r="AQ23" s="129"/>
      <c r="AR23" s="129"/>
      <c r="AS23" s="129"/>
      <c r="AT23" s="129"/>
      <c r="AU23" s="129"/>
      <c r="AV23" s="129"/>
      <c r="AW23" s="136"/>
      <c r="AX23" s="129"/>
      <c r="AY23" s="129"/>
      <c r="AZ23" s="129"/>
      <c r="BA23" s="129"/>
      <c r="BB23" s="129"/>
      <c r="BC23" s="129"/>
      <c r="BD23" s="129"/>
      <c r="BE23" s="129"/>
      <c r="BF23" s="134">
        <f t="shared" si="8"/>
        <v>418.45799999999997</v>
      </c>
      <c r="BG23" s="129"/>
      <c r="BH23" s="80"/>
      <c r="BI23" s="143"/>
    </row>
    <row r="24" spans="1:61" ht="14.25" customHeight="1">
      <c r="A24" s="129">
        <v>18</v>
      </c>
      <c r="B24" s="129" t="s">
        <v>123</v>
      </c>
      <c r="C24" s="130" t="s">
        <v>141</v>
      </c>
      <c r="D24" s="131">
        <v>15</v>
      </c>
      <c r="E24" s="131"/>
      <c r="F24" s="131"/>
      <c r="G24" s="131">
        <v>3</v>
      </c>
      <c r="H24" s="131">
        <f t="shared" si="0"/>
        <v>18</v>
      </c>
      <c r="I24" s="134">
        <f t="shared" si="1"/>
        <v>209.816</v>
      </c>
      <c r="J24" s="134">
        <f t="shared" si="2"/>
        <v>136.82</v>
      </c>
      <c r="K24" s="129">
        <v>58.15</v>
      </c>
      <c r="L24" s="134">
        <f t="shared" si="3"/>
        <v>37.980000000000004</v>
      </c>
      <c r="M24" s="129">
        <v>33.75</v>
      </c>
      <c r="N24" s="129"/>
      <c r="O24" s="129"/>
      <c r="P24" s="129"/>
      <c r="Q24" s="129">
        <v>4.2300000000000004</v>
      </c>
      <c r="R24" s="134">
        <f t="shared" si="4"/>
        <v>4.8499999999999996</v>
      </c>
      <c r="S24" s="129">
        <v>4.8499999999999996</v>
      </c>
      <c r="T24" s="129"/>
      <c r="U24" s="129"/>
      <c r="V24" s="129"/>
      <c r="W24" s="129"/>
      <c r="X24" s="129"/>
      <c r="Y24" s="136">
        <v>15.48</v>
      </c>
      <c r="Z24" s="129"/>
      <c r="AA24" s="129">
        <v>7.83</v>
      </c>
      <c r="AB24" s="129"/>
      <c r="AC24" s="129">
        <v>0.92</v>
      </c>
      <c r="AD24" s="129">
        <v>11.61</v>
      </c>
      <c r="AE24" s="129"/>
      <c r="AF24" s="129"/>
      <c r="AG24" s="134">
        <v>1E-4</v>
      </c>
      <c r="AH24" s="139" t="s">
        <v>141</v>
      </c>
      <c r="AI24" s="134">
        <f t="shared" si="5"/>
        <v>72.165999999999997</v>
      </c>
      <c r="AJ24" s="140">
        <v>13.266</v>
      </c>
      <c r="AK24" s="129">
        <v>9.9</v>
      </c>
      <c r="AL24" s="129">
        <v>49</v>
      </c>
      <c r="AM24" s="129"/>
      <c r="AN24" s="134">
        <f t="shared" si="6"/>
        <v>0.83</v>
      </c>
      <c r="AO24" s="134">
        <f t="shared" si="7"/>
        <v>0</v>
      </c>
      <c r="AP24" s="129"/>
      <c r="AQ24" s="129"/>
      <c r="AR24" s="129"/>
      <c r="AS24" s="129"/>
      <c r="AT24" s="129">
        <v>0.83</v>
      </c>
      <c r="AU24" s="129"/>
      <c r="AV24" s="129"/>
      <c r="AW24" s="136"/>
      <c r="AX24" s="129"/>
      <c r="AY24" s="129"/>
      <c r="AZ24" s="129"/>
      <c r="BA24" s="129"/>
      <c r="BB24" s="129"/>
      <c r="BC24" s="129"/>
      <c r="BD24" s="129"/>
      <c r="BE24" s="129"/>
      <c r="BF24" s="134">
        <f t="shared" si="8"/>
        <v>209.816</v>
      </c>
      <c r="BG24" s="129"/>
      <c r="BH24" s="80"/>
      <c r="BI24" s="143"/>
    </row>
    <row r="25" spans="1:61" ht="14.25" customHeight="1">
      <c r="A25" s="129">
        <v>19</v>
      </c>
      <c r="B25" s="129" t="s">
        <v>123</v>
      </c>
      <c r="C25" s="130" t="s">
        <v>142</v>
      </c>
      <c r="D25" s="131">
        <v>21</v>
      </c>
      <c r="E25" s="131"/>
      <c r="F25" s="131"/>
      <c r="G25" s="131">
        <v>2</v>
      </c>
      <c r="H25" s="131">
        <f t="shared" si="0"/>
        <v>23</v>
      </c>
      <c r="I25" s="134">
        <f t="shared" si="1"/>
        <v>544.2940000000001</v>
      </c>
      <c r="J25" s="134">
        <f t="shared" si="2"/>
        <v>248.68000000000004</v>
      </c>
      <c r="K25" s="129">
        <v>78.72</v>
      </c>
      <c r="L25" s="134">
        <f t="shared" si="3"/>
        <v>45</v>
      </c>
      <c r="M25" s="129">
        <v>45</v>
      </c>
      <c r="N25" s="129"/>
      <c r="O25" s="129"/>
      <c r="P25" s="129"/>
      <c r="Q25" s="129"/>
      <c r="R25" s="134">
        <f t="shared" si="4"/>
        <v>6.32</v>
      </c>
      <c r="S25" s="129">
        <v>6.32</v>
      </c>
      <c r="T25" s="129"/>
      <c r="U25" s="129"/>
      <c r="V25" s="129"/>
      <c r="W25" s="129"/>
      <c r="X25" s="129">
        <v>2.4900000000000002</v>
      </c>
      <c r="Y25" s="136">
        <v>21.21</v>
      </c>
      <c r="Z25" s="129"/>
      <c r="AA25" s="129">
        <v>10.74</v>
      </c>
      <c r="AB25" s="129"/>
      <c r="AC25" s="129">
        <v>1.3</v>
      </c>
      <c r="AD25" s="129">
        <v>15.9</v>
      </c>
      <c r="AE25" s="129"/>
      <c r="AF25" s="129">
        <v>67</v>
      </c>
      <c r="AG25" s="134">
        <v>1E-4</v>
      </c>
      <c r="AH25" s="139" t="s">
        <v>142</v>
      </c>
      <c r="AI25" s="134">
        <f t="shared" si="5"/>
        <v>295.61400000000003</v>
      </c>
      <c r="AJ25" s="140">
        <v>18.414000000000001</v>
      </c>
      <c r="AK25" s="129">
        <v>13.2</v>
      </c>
      <c r="AL25" s="129">
        <v>172</v>
      </c>
      <c r="AM25" s="129">
        <v>92</v>
      </c>
      <c r="AN25" s="134">
        <f t="shared" si="6"/>
        <v>0</v>
      </c>
      <c r="AO25" s="134">
        <f t="shared" si="7"/>
        <v>0</v>
      </c>
      <c r="AP25" s="129"/>
      <c r="AQ25" s="129"/>
      <c r="AR25" s="129"/>
      <c r="AS25" s="129"/>
      <c r="AT25" s="129"/>
      <c r="AU25" s="129"/>
      <c r="AV25" s="129"/>
      <c r="AW25" s="136"/>
      <c r="AX25" s="129"/>
      <c r="AY25" s="129"/>
      <c r="AZ25" s="129"/>
      <c r="BA25" s="129"/>
      <c r="BB25" s="129"/>
      <c r="BC25" s="129"/>
      <c r="BD25" s="129"/>
      <c r="BE25" s="129"/>
      <c r="BF25" s="134">
        <f t="shared" si="8"/>
        <v>544.2940000000001</v>
      </c>
      <c r="BG25" s="129"/>
      <c r="BH25" s="80"/>
      <c r="BI25" s="143"/>
    </row>
    <row r="26" spans="1:61" ht="14.25" customHeight="1">
      <c r="A26" s="129">
        <v>20</v>
      </c>
      <c r="B26" s="129" t="s">
        <v>123</v>
      </c>
      <c r="C26" s="130" t="s">
        <v>143</v>
      </c>
      <c r="D26" s="131">
        <v>18</v>
      </c>
      <c r="E26" s="131"/>
      <c r="F26" s="131"/>
      <c r="G26" s="131">
        <v>2</v>
      </c>
      <c r="H26" s="131">
        <f t="shared" si="0"/>
        <v>20</v>
      </c>
      <c r="I26" s="134">
        <f t="shared" si="1"/>
        <v>239.64400000000001</v>
      </c>
      <c r="J26" s="134">
        <f t="shared" si="2"/>
        <v>156.6</v>
      </c>
      <c r="K26" s="129">
        <v>67.900000000000006</v>
      </c>
      <c r="L26" s="134">
        <f t="shared" si="3"/>
        <v>31.5</v>
      </c>
      <c r="M26" s="129">
        <v>31.5</v>
      </c>
      <c r="N26" s="129"/>
      <c r="O26" s="129"/>
      <c r="P26" s="129"/>
      <c r="Q26" s="129"/>
      <c r="R26" s="134">
        <f t="shared" si="4"/>
        <v>4.74</v>
      </c>
      <c r="S26" s="129">
        <v>4.74</v>
      </c>
      <c r="T26" s="129"/>
      <c r="U26" s="129"/>
      <c r="V26" s="129"/>
      <c r="W26" s="129"/>
      <c r="X26" s="129">
        <v>9.9600000000000009</v>
      </c>
      <c r="Y26" s="136">
        <v>18.260000000000002</v>
      </c>
      <c r="Z26" s="129"/>
      <c r="AA26" s="129">
        <v>9.31</v>
      </c>
      <c r="AB26" s="129"/>
      <c r="AC26" s="129">
        <v>1.24</v>
      </c>
      <c r="AD26" s="129">
        <v>13.69</v>
      </c>
      <c r="AE26" s="129"/>
      <c r="AF26" s="129"/>
      <c r="AG26" s="134">
        <v>1E-4</v>
      </c>
      <c r="AH26" s="139" t="s">
        <v>143</v>
      </c>
      <c r="AI26" s="134">
        <f t="shared" si="5"/>
        <v>83.043999999999997</v>
      </c>
      <c r="AJ26" s="140">
        <v>15.804</v>
      </c>
      <c r="AK26" s="129">
        <v>9.24</v>
      </c>
      <c r="AL26" s="129">
        <v>58</v>
      </c>
      <c r="AM26" s="129"/>
      <c r="AN26" s="134">
        <f t="shared" si="6"/>
        <v>0</v>
      </c>
      <c r="AO26" s="134">
        <f t="shared" si="7"/>
        <v>0</v>
      </c>
      <c r="AP26" s="129"/>
      <c r="AQ26" s="129"/>
      <c r="AR26" s="129"/>
      <c r="AS26" s="129"/>
      <c r="AT26" s="129"/>
      <c r="AU26" s="129"/>
      <c r="AV26" s="129"/>
      <c r="AW26" s="136"/>
      <c r="AX26" s="129"/>
      <c r="AY26" s="129"/>
      <c r="AZ26" s="129"/>
      <c r="BA26" s="129"/>
      <c r="BB26" s="129"/>
      <c r="BC26" s="129"/>
      <c r="BD26" s="129"/>
      <c r="BE26" s="129"/>
      <c r="BF26" s="134">
        <f t="shared" si="8"/>
        <v>239.64400000000001</v>
      </c>
      <c r="BG26" s="129"/>
      <c r="BH26" s="80"/>
      <c r="BI26" s="143"/>
    </row>
    <row r="27" spans="1:61" ht="14.25" customHeight="1">
      <c r="A27" s="129">
        <v>21</v>
      </c>
      <c r="B27" s="129" t="s">
        <v>123</v>
      </c>
      <c r="C27" s="130" t="s">
        <v>144</v>
      </c>
      <c r="D27" s="131">
        <v>148</v>
      </c>
      <c r="E27" s="131"/>
      <c r="F27" s="131"/>
      <c r="G27" s="131">
        <v>48</v>
      </c>
      <c r="H27" s="131">
        <f t="shared" si="0"/>
        <v>196</v>
      </c>
      <c r="I27" s="134">
        <f t="shared" si="1"/>
        <v>1877.2160000000001</v>
      </c>
      <c r="J27" s="134">
        <f t="shared" si="2"/>
        <v>1297.6100000000001</v>
      </c>
      <c r="K27" s="129">
        <v>565.4</v>
      </c>
      <c r="L27" s="134">
        <f t="shared" si="3"/>
        <v>243</v>
      </c>
      <c r="M27" s="129">
        <v>243</v>
      </c>
      <c r="N27" s="129"/>
      <c r="O27" s="129"/>
      <c r="P27" s="129"/>
      <c r="Q27" s="129"/>
      <c r="R27" s="134">
        <f t="shared" si="4"/>
        <v>36.869999999999997</v>
      </c>
      <c r="S27" s="129">
        <v>36.869999999999997</v>
      </c>
      <c r="T27" s="129"/>
      <c r="U27" s="129"/>
      <c r="V27" s="129"/>
      <c r="W27" s="129"/>
      <c r="X27" s="129">
        <v>99.6</v>
      </c>
      <c r="Y27" s="136">
        <v>151.18</v>
      </c>
      <c r="Z27" s="129"/>
      <c r="AA27" s="129">
        <v>77.540000000000006</v>
      </c>
      <c r="AB27" s="129"/>
      <c r="AC27" s="129">
        <v>10.64</v>
      </c>
      <c r="AD27" s="129">
        <v>113.38</v>
      </c>
      <c r="AE27" s="129"/>
      <c r="AF27" s="129"/>
      <c r="AG27" s="134">
        <v>1E-4</v>
      </c>
      <c r="AH27" s="139" t="s">
        <v>144</v>
      </c>
      <c r="AI27" s="134">
        <f t="shared" si="5"/>
        <v>574.85599999999999</v>
      </c>
      <c r="AJ27" s="140">
        <v>132.57599999999999</v>
      </c>
      <c r="AK27" s="129">
        <v>71.28</v>
      </c>
      <c r="AL27" s="129">
        <v>371</v>
      </c>
      <c r="AM27" s="129"/>
      <c r="AN27" s="134">
        <f t="shared" si="6"/>
        <v>4.75</v>
      </c>
      <c r="AO27" s="134">
        <f t="shared" si="7"/>
        <v>0</v>
      </c>
      <c r="AP27" s="129"/>
      <c r="AQ27" s="129"/>
      <c r="AR27" s="129"/>
      <c r="AS27" s="129"/>
      <c r="AT27" s="129">
        <v>4.75</v>
      </c>
      <c r="AU27" s="129"/>
      <c r="AV27" s="129"/>
      <c r="AW27" s="136"/>
      <c r="AX27" s="129"/>
      <c r="AY27" s="129"/>
      <c r="AZ27" s="129"/>
      <c r="BA27" s="129"/>
      <c r="BB27" s="129"/>
      <c r="BC27" s="129"/>
      <c r="BD27" s="129"/>
      <c r="BE27" s="129"/>
      <c r="BF27" s="134">
        <f t="shared" si="8"/>
        <v>1877.2160000000001</v>
      </c>
      <c r="BG27" s="129"/>
      <c r="BH27" s="80"/>
      <c r="BI27" s="143"/>
    </row>
    <row r="28" spans="1:61" ht="14.25" customHeight="1">
      <c r="A28" s="129">
        <v>22</v>
      </c>
      <c r="B28" s="129" t="s">
        <v>123</v>
      </c>
      <c r="C28" s="130" t="s">
        <v>145</v>
      </c>
      <c r="D28" s="131">
        <v>29</v>
      </c>
      <c r="E28" s="131"/>
      <c r="F28" s="131"/>
      <c r="G28" s="131">
        <v>11</v>
      </c>
      <c r="H28" s="131">
        <f t="shared" si="0"/>
        <v>40</v>
      </c>
      <c r="I28" s="134">
        <f t="shared" si="1"/>
        <v>403.66200000000003</v>
      </c>
      <c r="J28" s="134">
        <f t="shared" si="2"/>
        <v>251.36000000000004</v>
      </c>
      <c r="K28" s="129">
        <v>108.6</v>
      </c>
      <c r="L28" s="134">
        <f t="shared" si="3"/>
        <v>47.25</v>
      </c>
      <c r="M28" s="129">
        <v>47.25</v>
      </c>
      <c r="N28" s="129"/>
      <c r="O28" s="129"/>
      <c r="P28" s="129"/>
      <c r="Q28" s="129"/>
      <c r="R28" s="134">
        <f t="shared" si="4"/>
        <v>7.27</v>
      </c>
      <c r="S28" s="129">
        <v>7.27</v>
      </c>
      <c r="T28" s="129"/>
      <c r="U28" s="129"/>
      <c r="V28" s="129"/>
      <c r="W28" s="129"/>
      <c r="X28" s="129">
        <v>19.920000000000002</v>
      </c>
      <c r="Y28" s="136">
        <v>29.29</v>
      </c>
      <c r="Z28" s="129"/>
      <c r="AA28" s="129">
        <v>15.02</v>
      </c>
      <c r="AB28" s="129"/>
      <c r="AC28" s="129">
        <v>2.0499999999999998</v>
      </c>
      <c r="AD28" s="129">
        <v>21.96</v>
      </c>
      <c r="AE28" s="129"/>
      <c r="AF28" s="129"/>
      <c r="AG28" s="134">
        <v>1E-4</v>
      </c>
      <c r="AH28" s="139" t="s">
        <v>145</v>
      </c>
      <c r="AI28" s="134">
        <f t="shared" si="5"/>
        <v>152.30199999999999</v>
      </c>
      <c r="AJ28" s="140">
        <v>39.942</v>
      </c>
      <c r="AK28" s="129">
        <v>13.86</v>
      </c>
      <c r="AL28" s="129">
        <v>82</v>
      </c>
      <c r="AM28" s="129">
        <v>16.5</v>
      </c>
      <c r="AN28" s="134">
        <f t="shared" si="6"/>
        <v>0</v>
      </c>
      <c r="AO28" s="134">
        <f t="shared" si="7"/>
        <v>0</v>
      </c>
      <c r="AP28" s="129"/>
      <c r="AQ28" s="129"/>
      <c r="AR28" s="129"/>
      <c r="AS28" s="129"/>
      <c r="AT28" s="129"/>
      <c r="AU28" s="129"/>
      <c r="AV28" s="129"/>
      <c r="AW28" s="136"/>
      <c r="AX28" s="129"/>
      <c r="AY28" s="129"/>
      <c r="AZ28" s="129"/>
      <c r="BA28" s="129"/>
      <c r="BB28" s="129"/>
      <c r="BC28" s="129"/>
      <c r="BD28" s="129"/>
      <c r="BE28" s="129"/>
      <c r="BF28" s="134">
        <f t="shared" si="8"/>
        <v>403.66200000000003</v>
      </c>
      <c r="BG28" s="129"/>
      <c r="BH28" s="80"/>
      <c r="BI28" s="143"/>
    </row>
    <row r="29" spans="1:61" ht="14.25" customHeight="1">
      <c r="A29" s="129">
        <v>23</v>
      </c>
      <c r="B29" s="129" t="s">
        <v>123</v>
      </c>
      <c r="C29" s="130" t="s">
        <v>146</v>
      </c>
      <c r="D29" s="131">
        <v>309</v>
      </c>
      <c r="E29" s="131"/>
      <c r="F29" s="131"/>
      <c r="G29" s="131">
        <v>90</v>
      </c>
      <c r="H29" s="131">
        <f t="shared" si="0"/>
        <v>399</v>
      </c>
      <c r="I29" s="134">
        <f t="shared" si="1"/>
        <v>9925.67</v>
      </c>
      <c r="J29" s="134">
        <f t="shared" si="2"/>
        <v>6773.08</v>
      </c>
      <c r="K29" s="129">
        <v>1504.55</v>
      </c>
      <c r="L29" s="134">
        <f t="shared" si="3"/>
        <v>1415.52</v>
      </c>
      <c r="M29" s="129">
        <v>693</v>
      </c>
      <c r="N29" s="129">
        <v>100.8</v>
      </c>
      <c r="O29" s="129"/>
      <c r="P29" s="129"/>
      <c r="Q29" s="129">
        <v>621.72</v>
      </c>
      <c r="R29" s="134">
        <f t="shared" si="4"/>
        <v>167.14</v>
      </c>
      <c r="S29" s="129">
        <v>167.14</v>
      </c>
      <c r="T29" s="129"/>
      <c r="U29" s="129"/>
      <c r="V29" s="129"/>
      <c r="W29" s="129"/>
      <c r="X29" s="129"/>
      <c r="Y29" s="136">
        <v>371.67</v>
      </c>
      <c r="Z29" s="129"/>
      <c r="AA29" s="129">
        <v>187.47</v>
      </c>
      <c r="AB29" s="129"/>
      <c r="AC29" s="129">
        <v>21.98</v>
      </c>
      <c r="AD29" s="129">
        <v>278.75</v>
      </c>
      <c r="AE29" s="129"/>
      <c r="AF29" s="129">
        <f>24+2802</f>
        <v>2826</v>
      </c>
      <c r="AG29" s="134">
        <v>1E-4</v>
      </c>
      <c r="AH29" s="139" t="s">
        <v>146</v>
      </c>
      <c r="AI29" s="134">
        <f t="shared" si="5"/>
        <v>2960.6800000000003</v>
      </c>
      <c r="AJ29" s="140">
        <v>931.2</v>
      </c>
      <c r="AK29" s="129">
        <v>203.28</v>
      </c>
      <c r="AL29" s="129">
        <v>1007</v>
      </c>
      <c r="AM29" s="129">
        <v>819.2</v>
      </c>
      <c r="AN29" s="134">
        <f t="shared" si="6"/>
        <v>191.91</v>
      </c>
      <c r="AO29" s="134">
        <f t="shared" si="7"/>
        <v>0</v>
      </c>
      <c r="AP29" s="129"/>
      <c r="AQ29" s="129"/>
      <c r="AR29" s="129"/>
      <c r="AS29" s="129"/>
      <c r="AT29" s="129">
        <v>191.91</v>
      </c>
      <c r="AU29" s="129"/>
      <c r="AV29" s="129"/>
      <c r="AW29" s="136"/>
      <c r="AX29" s="129"/>
      <c r="AY29" s="129"/>
      <c r="AZ29" s="129"/>
      <c r="BA29" s="129"/>
      <c r="BB29" s="129"/>
      <c r="BC29" s="129"/>
      <c r="BD29" s="129"/>
      <c r="BE29" s="129"/>
      <c r="BF29" s="134">
        <f t="shared" si="8"/>
        <v>9925.67</v>
      </c>
      <c r="BG29" s="129"/>
      <c r="BH29" s="80"/>
      <c r="BI29" s="143"/>
    </row>
    <row r="30" spans="1:61" ht="14.25" customHeight="1">
      <c r="A30" s="129">
        <v>24</v>
      </c>
      <c r="B30" s="129" t="s">
        <v>123</v>
      </c>
      <c r="C30" s="130" t="s">
        <v>147</v>
      </c>
      <c r="D30" s="131">
        <v>27</v>
      </c>
      <c r="E30" s="131"/>
      <c r="F30" s="131"/>
      <c r="G30" s="131">
        <v>5</v>
      </c>
      <c r="H30" s="131">
        <f t="shared" si="0"/>
        <v>32</v>
      </c>
      <c r="I30" s="134">
        <f t="shared" si="1"/>
        <v>557.52</v>
      </c>
      <c r="J30" s="134">
        <f t="shared" si="2"/>
        <v>378.85</v>
      </c>
      <c r="K30" s="129">
        <v>132.06</v>
      </c>
      <c r="L30" s="134">
        <f t="shared" si="3"/>
        <v>125.87</v>
      </c>
      <c r="M30" s="129">
        <v>60.75</v>
      </c>
      <c r="N30" s="129">
        <v>6.48</v>
      </c>
      <c r="O30" s="129"/>
      <c r="P30" s="129"/>
      <c r="Q30" s="129">
        <v>58.64</v>
      </c>
      <c r="R30" s="134">
        <f t="shared" si="4"/>
        <v>13.49</v>
      </c>
      <c r="S30" s="129">
        <v>13.49</v>
      </c>
      <c r="T30" s="129"/>
      <c r="U30" s="129"/>
      <c r="V30" s="129"/>
      <c r="W30" s="129"/>
      <c r="X30" s="129"/>
      <c r="Y30" s="136">
        <v>32.61</v>
      </c>
      <c r="Z30" s="129"/>
      <c r="AA30" s="129">
        <v>16.43</v>
      </c>
      <c r="AB30" s="129"/>
      <c r="AC30" s="129">
        <v>1.93</v>
      </c>
      <c r="AD30" s="129">
        <v>24.46</v>
      </c>
      <c r="AE30" s="129"/>
      <c r="AF30" s="129">
        <v>32</v>
      </c>
      <c r="AG30" s="134">
        <v>1E-4</v>
      </c>
      <c r="AH30" s="139" t="s">
        <v>147</v>
      </c>
      <c r="AI30" s="134">
        <f t="shared" si="5"/>
        <v>176.68</v>
      </c>
      <c r="AJ30" s="140">
        <v>81.36</v>
      </c>
      <c r="AK30" s="129">
        <v>17.82</v>
      </c>
      <c r="AL30" s="129">
        <v>70</v>
      </c>
      <c r="AM30" s="129">
        <v>7.5</v>
      </c>
      <c r="AN30" s="134">
        <f t="shared" si="6"/>
        <v>1.99</v>
      </c>
      <c r="AO30" s="134">
        <f t="shared" si="7"/>
        <v>0</v>
      </c>
      <c r="AP30" s="129"/>
      <c r="AQ30" s="129"/>
      <c r="AR30" s="129"/>
      <c r="AS30" s="129"/>
      <c r="AT30" s="129">
        <v>1.99</v>
      </c>
      <c r="AU30" s="129"/>
      <c r="AV30" s="129"/>
      <c r="AW30" s="136"/>
      <c r="AX30" s="129"/>
      <c r="AY30" s="129"/>
      <c r="AZ30" s="129"/>
      <c r="BA30" s="129"/>
      <c r="BB30" s="129"/>
      <c r="BC30" s="129"/>
      <c r="BD30" s="129"/>
      <c r="BE30" s="129"/>
      <c r="BF30" s="134">
        <f t="shared" si="8"/>
        <v>557.52</v>
      </c>
      <c r="BG30" s="129"/>
      <c r="BH30" s="80"/>
      <c r="BI30" s="143"/>
    </row>
    <row r="31" spans="1:61" ht="14.25" customHeight="1">
      <c r="A31" s="129">
        <v>25</v>
      </c>
      <c r="B31" s="129" t="s">
        <v>123</v>
      </c>
      <c r="C31" s="130" t="s">
        <v>148</v>
      </c>
      <c r="D31" s="131">
        <v>94</v>
      </c>
      <c r="E31" s="131"/>
      <c r="F31" s="131"/>
      <c r="G31" s="131">
        <v>6</v>
      </c>
      <c r="H31" s="131">
        <f t="shared" si="0"/>
        <v>100</v>
      </c>
      <c r="I31" s="134">
        <f t="shared" si="1"/>
        <v>2628.9520000000002</v>
      </c>
      <c r="J31" s="134">
        <f t="shared" si="2"/>
        <v>1556.48</v>
      </c>
      <c r="K31" s="129">
        <v>438.87</v>
      </c>
      <c r="L31" s="134">
        <f t="shared" si="3"/>
        <v>453.97</v>
      </c>
      <c r="M31" s="129">
        <v>211.5</v>
      </c>
      <c r="N31" s="129">
        <v>38.299999999999997</v>
      </c>
      <c r="O31" s="129"/>
      <c r="P31" s="129"/>
      <c r="Q31" s="129">
        <v>204.17</v>
      </c>
      <c r="R31" s="134">
        <f t="shared" si="4"/>
        <v>49.47</v>
      </c>
      <c r="S31" s="129">
        <v>49.47</v>
      </c>
      <c r="T31" s="129"/>
      <c r="U31" s="129"/>
      <c r="V31" s="129"/>
      <c r="W31" s="129"/>
      <c r="X31" s="129"/>
      <c r="Y31" s="136">
        <v>109.91</v>
      </c>
      <c r="Z31" s="129"/>
      <c r="AA31" s="129">
        <v>55.33</v>
      </c>
      <c r="AB31" s="129"/>
      <c r="AC31" s="129">
        <v>6.5</v>
      </c>
      <c r="AD31" s="129">
        <v>82.43</v>
      </c>
      <c r="AE31" s="129"/>
      <c r="AF31" s="129">
        <v>360</v>
      </c>
      <c r="AG31" s="134">
        <v>1E-4</v>
      </c>
      <c r="AH31" s="139" t="s">
        <v>148</v>
      </c>
      <c r="AI31" s="134">
        <f t="shared" si="5"/>
        <v>1072.472</v>
      </c>
      <c r="AJ31" s="140">
        <v>282.43200000000002</v>
      </c>
      <c r="AK31" s="129">
        <v>62.04</v>
      </c>
      <c r="AL31" s="129">
        <v>357</v>
      </c>
      <c r="AM31" s="129">
        <v>371</v>
      </c>
      <c r="AN31" s="134">
        <f t="shared" si="6"/>
        <v>0</v>
      </c>
      <c r="AO31" s="134">
        <f t="shared" si="7"/>
        <v>0</v>
      </c>
      <c r="AP31" s="129"/>
      <c r="AQ31" s="129"/>
      <c r="AR31" s="129"/>
      <c r="AS31" s="129"/>
      <c r="AT31" s="129"/>
      <c r="AU31" s="129"/>
      <c r="AV31" s="129"/>
      <c r="AW31" s="136"/>
      <c r="AX31" s="129"/>
      <c r="AY31" s="129"/>
      <c r="AZ31" s="129"/>
      <c r="BA31" s="129"/>
      <c r="BB31" s="129"/>
      <c r="BC31" s="129"/>
      <c r="BD31" s="129"/>
      <c r="BE31" s="129"/>
      <c r="BF31" s="134">
        <f t="shared" si="8"/>
        <v>2628.9520000000002</v>
      </c>
      <c r="BG31" s="129"/>
      <c r="BH31" s="80"/>
      <c r="BI31" s="143"/>
    </row>
    <row r="32" spans="1:61" ht="14.25" customHeight="1">
      <c r="A32" s="129">
        <v>26</v>
      </c>
      <c r="B32" s="129" t="s">
        <v>123</v>
      </c>
      <c r="C32" s="130" t="s">
        <v>149</v>
      </c>
      <c r="D32" s="131">
        <v>79</v>
      </c>
      <c r="E32" s="131">
        <v>2</v>
      </c>
      <c r="F32" s="131"/>
      <c r="G32" s="131">
        <v>13</v>
      </c>
      <c r="H32" s="131">
        <f t="shared" si="0"/>
        <v>94</v>
      </c>
      <c r="I32" s="134">
        <f t="shared" si="1"/>
        <v>1146.7160000000001</v>
      </c>
      <c r="J32" s="134">
        <f t="shared" si="2"/>
        <v>757.63000000000011</v>
      </c>
      <c r="K32" s="129">
        <v>271.32</v>
      </c>
      <c r="L32" s="134">
        <f t="shared" si="3"/>
        <v>202.64</v>
      </c>
      <c r="M32" s="129">
        <v>103.5</v>
      </c>
      <c r="N32" s="129">
        <v>29.88</v>
      </c>
      <c r="O32" s="129"/>
      <c r="P32" s="129"/>
      <c r="Q32" s="129">
        <v>69.260000000000005</v>
      </c>
      <c r="R32" s="134">
        <f t="shared" si="4"/>
        <v>24.25</v>
      </c>
      <c r="S32" s="129">
        <v>24.25</v>
      </c>
      <c r="T32" s="129"/>
      <c r="U32" s="129"/>
      <c r="V32" s="129"/>
      <c r="W32" s="129"/>
      <c r="X32" s="129">
        <v>84.16</v>
      </c>
      <c r="Y32" s="136">
        <v>74.81</v>
      </c>
      <c r="Z32" s="129"/>
      <c r="AA32" s="129">
        <v>38.6</v>
      </c>
      <c r="AB32" s="129"/>
      <c r="AC32" s="129">
        <v>5.75</v>
      </c>
      <c r="AD32" s="129">
        <v>56.1</v>
      </c>
      <c r="AE32" s="129"/>
      <c r="AF32" s="129"/>
      <c r="AG32" s="134">
        <v>1E-4</v>
      </c>
      <c r="AH32" s="139" t="s">
        <v>149</v>
      </c>
      <c r="AI32" s="134">
        <f t="shared" si="5"/>
        <v>385.94600000000003</v>
      </c>
      <c r="AJ32" s="140">
        <v>107.586</v>
      </c>
      <c r="AK32" s="129">
        <v>30.36</v>
      </c>
      <c r="AL32" s="129">
        <v>248</v>
      </c>
      <c r="AM32" s="129"/>
      <c r="AN32" s="134">
        <f t="shared" si="6"/>
        <v>3.14</v>
      </c>
      <c r="AO32" s="134">
        <f t="shared" si="7"/>
        <v>0</v>
      </c>
      <c r="AP32" s="129"/>
      <c r="AQ32" s="129"/>
      <c r="AR32" s="129"/>
      <c r="AS32" s="129"/>
      <c r="AT32" s="129">
        <v>3.14</v>
      </c>
      <c r="AU32" s="129"/>
      <c r="AV32" s="129"/>
      <c r="AW32" s="136"/>
      <c r="AX32" s="129"/>
      <c r="AY32" s="129"/>
      <c r="AZ32" s="129"/>
      <c r="BA32" s="129"/>
      <c r="BB32" s="129"/>
      <c r="BC32" s="129"/>
      <c r="BD32" s="129"/>
      <c r="BE32" s="129"/>
      <c r="BF32" s="134">
        <f t="shared" si="8"/>
        <v>1146.7160000000001</v>
      </c>
      <c r="BG32" s="129"/>
      <c r="BH32" s="80"/>
      <c r="BI32" s="143"/>
    </row>
    <row r="33" spans="1:61" ht="14.25" customHeight="1">
      <c r="A33" s="129">
        <v>27</v>
      </c>
      <c r="B33" s="129" t="s">
        <v>123</v>
      </c>
      <c r="C33" s="130" t="s">
        <v>150</v>
      </c>
      <c r="D33" s="131">
        <v>149</v>
      </c>
      <c r="E33" s="131"/>
      <c r="F33" s="131"/>
      <c r="G33" s="131">
        <v>87</v>
      </c>
      <c r="H33" s="131">
        <f t="shared" si="0"/>
        <v>236</v>
      </c>
      <c r="I33" s="134">
        <f t="shared" si="1"/>
        <v>2185.4140000000002</v>
      </c>
      <c r="J33" s="134">
        <f t="shared" si="2"/>
        <v>1434.3799999999999</v>
      </c>
      <c r="K33" s="129">
        <v>561.41</v>
      </c>
      <c r="L33" s="134">
        <f t="shared" si="3"/>
        <v>275.14999999999998</v>
      </c>
      <c r="M33" s="129">
        <v>229.5</v>
      </c>
      <c r="N33" s="129">
        <v>45.65</v>
      </c>
      <c r="O33" s="129"/>
      <c r="P33" s="129"/>
      <c r="Q33" s="129"/>
      <c r="R33" s="134">
        <f t="shared" si="4"/>
        <v>48.33</v>
      </c>
      <c r="S33" s="129">
        <v>48.33</v>
      </c>
      <c r="T33" s="129"/>
      <c r="U33" s="129"/>
      <c r="V33" s="129"/>
      <c r="W33" s="129"/>
      <c r="X33" s="129">
        <v>117.03</v>
      </c>
      <c r="Y33" s="136">
        <v>150.63999999999999</v>
      </c>
      <c r="Z33" s="129"/>
      <c r="AA33" s="129">
        <v>77.83</v>
      </c>
      <c r="AB33" s="129"/>
      <c r="AC33" s="129">
        <v>11.01</v>
      </c>
      <c r="AD33" s="129">
        <v>112.98</v>
      </c>
      <c r="AE33" s="129"/>
      <c r="AF33" s="129">
        <v>80</v>
      </c>
      <c r="AG33" s="134">
        <v>1E-4</v>
      </c>
      <c r="AH33" s="139" t="s">
        <v>150</v>
      </c>
      <c r="AI33" s="134">
        <f t="shared" si="5"/>
        <v>736.21399999999994</v>
      </c>
      <c r="AJ33" s="140">
        <v>135.89400000000001</v>
      </c>
      <c r="AK33" s="129">
        <v>67.319999999999993</v>
      </c>
      <c r="AL33" s="129">
        <v>443</v>
      </c>
      <c r="AM33" s="129">
        <v>90</v>
      </c>
      <c r="AN33" s="134">
        <f t="shared" si="6"/>
        <v>14.82</v>
      </c>
      <c r="AO33" s="134">
        <f t="shared" si="7"/>
        <v>0</v>
      </c>
      <c r="AP33" s="129"/>
      <c r="AQ33" s="129"/>
      <c r="AR33" s="129"/>
      <c r="AS33" s="129"/>
      <c r="AT33" s="129">
        <v>14.82</v>
      </c>
      <c r="AU33" s="129"/>
      <c r="AV33" s="129"/>
      <c r="AW33" s="136"/>
      <c r="AX33" s="129"/>
      <c r="AY33" s="129"/>
      <c r="AZ33" s="129"/>
      <c r="BA33" s="129"/>
      <c r="BB33" s="129"/>
      <c r="BC33" s="129"/>
      <c r="BD33" s="129"/>
      <c r="BE33" s="129"/>
      <c r="BF33" s="134">
        <f t="shared" si="8"/>
        <v>2185.4140000000002</v>
      </c>
      <c r="BG33" s="129"/>
      <c r="BH33" s="80"/>
      <c r="BI33" s="143"/>
    </row>
    <row r="34" spans="1:61" ht="14.25" customHeight="1">
      <c r="A34" s="129">
        <v>28</v>
      </c>
      <c r="B34" s="129" t="s">
        <v>123</v>
      </c>
      <c r="C34" s="130" t="s">
        <v>151</v>
      </c>
      <c r="D34" s="131">
        <v>8</v>
      </c>
      <c r="E34" s="131"/>
      <c r="F34" s="131"/>
      <c r="G34" s="131"/>
      <c r="H34" s="131">
        <f t="shared" si="0"/>
        <v>8</v>
      </c>
      <c r="I34" s="134">
        <f t="shared" si="1"/>
        <v>169.43</v>
      </c>
      <c r="J34" s="134">
        <f t="shared" si="2"/>
        <v>92.509999999999991</v>
      </c>
      <c r="K34" s="129">
        <v>26.08</v>
      </c>
      <c r="L34" s="134">
        <f t="shared" si="3"/>
        <v>13.5</v>
      </c>
      <c r="M34" s="129">
        <v>13.5</v>
      </c>
      <c r="N34" s="129"/>
      <c r="O34" s="129"/>
      <c r="P34" s="129"/>
      <c r="Q34" s="129"/>
      <c r="R34" s="134">
        <f t="shared" si="4"/>
        <v>1.69</v>
      </c>
      <c r="S34" s="129">
        <v>1.69</v>
      </c>
      <c r="T34" s="129"/>
      <c r="U34" s="129"/>
      <c r="V34" s="129"/>
      <c r="W34" s="129"/>
      <c r="X34" s="129">
        <v>4.9800000000000004</v>
      </c>
      <c r="Y34" s="136">
        <v>7.4</v>
      </c>
      <c r="Z34" s="129"/>
      <c r="AA34" s="129">
        <v>3.78</v>
      </c>
      <c r="AB34" s="129"/>
      <c r="AC34" s="129">
        <v>0.53</v>
      </c>
      <c r="AD34" s="129">
        <v>5.55</v>
      </c>
      <c r="AE34" s="129"/>
      <c r="AF34" s="129">
        <v>29</v>
      </c>
      <c r="AG34" s="134">
        <v>1E-4</v>
      </c>
      <c r="AH34" s="139" t="s">
        <v>151</v>
      </c>
      <c r="AI34" s="134">
        <f t="shared" si="5"/>
        <v>76.92</v>
      </c>
      <c r="AJ34" s="140">
        <v>6.96</v>
      </c>
      <c r="AK34" s="129">
        <v>3.96</v>
      </c>
      <c r="AL34" s="129">
        <v>66</v>
      </c>
      <c r="AM34" s="129"/>
      <c r="AN34" s="134">
        <f t="shared" si="6"/>
        <v>0</v>
      </c>
      <c r="AO34" s="134">
        <f t="shared" si="7"/>
        <v>0</v>
      </c>
      <c r="AP34" s="129"/>
      <c r="AQ34" s="129"/>
      <c r="AR34" s="129"/>
      <c r="AS34" s="129"/>
      <c r="AT34" s="129"/>
      <c r="AU34" s="129"/>
      <c r="AV34" s="129"/>
      <c r="AW34" s="136"/>
      <c r="AX34" s="129"/>
      <c r="AY34" s="129"/>
      <c r="AZ34" s="129"/>
      <c r="BA34" s="129"/>
      <c r="BB34" s="129"/>
      <c r="BC34" s="129"/>
      <c r="BD34" s="129"/>
      <c r="BE34" s="129"/>
      <c r="BF34" s="134">
        <f t="shared" si="8"/>
        <v>169.43</v>
      </c>
      <c r="BG34" s="129"/>
      <c r="BH34" s="80"/>
      <c r="BI34" s="143"/>
    </row>
    <row r="35" spans="1:61" ht="14.25" customHeight="1">
      <c r="A35" s="129">
        <v>29</v>
      </c>
      <c r="B35" s="129" t="s">
        <v>123</v>
      </c>
      <c r="C35" s="130" t="s">
        <v>152</v>
      </c>
      <c r="D35" s="131">
        <v>8</v>
      </c>
      <c r="E35" s="131"/>
      <c r="F35" s="131"/>
      <c r="G35" s="131"/>
      <c r="H35" s="131">
        <f t="shared" si="0"/>
        <v>8</v>
      </c>
      <c r="I35" s="134">
        <f t="shared" si="1"/>
        <v>146.89000000000001</v>
      </c>
      <c r="J35" s="134">
        <f t="shared" si="2"/>
        <v>61.13</v>
      </c>
      <c r="K35" s="129">
        <v>24.31</v>
      </c>
      <c r="L35" s="134">
        <f t="shared" si="3"/>
        <v>0</v>
      </c>
      <c r="M35" s="129"/>
      <c r="N35" s="129"/>
      <c r="O35" s="129"/>
      <c r="P35" s="129"/>
      <c r="Q35" s="129"/>
      <c r="R35" s="134">
        <f t="shared" si="4"/>
        <v>0</v>
      </c>
      <c r="S35" s="129"/>
      <c r="T35" s="129"/>
      <c r="U35" s="129"/>
      <c r="V35" s="129"/>
      <c r="W35" s="129"/>
      <c r="X35" s="129">
        <v>19.920000000000002</v>
      </c>
      <c r="Y35" s="136">
        <v>7.08</v>
      </c>
      <c r="Z35" s="129"/>
      <c r="AA35" s="129">
        <v>3.76</v>
      </c>
      <c r="AB35" s="129"/>
      <c r="AC35" s="129">
        <v>0.75</v>
      </c>
      <c r="AD35" s="129">
        <v>5.31</v>
      </c>
      <c r="AE35" s="129"/>
      <c r="AF35" s="129"/>
      <c r="AG35" s="134">
        <v>1E-4</v>
      </c>
      <c r="AH35" s="139" t="s">
        <v>152</v>
      </c>
      <c r="AI35" s="134">
        <f t="shared" si="5"/>
        <v>85.76</v>
      </c>
      <c r="AJ35" s="140">
        <v>5.7600000000000096</v>
      </c>
      <c r="AK35" s="129">
        <v>0</v>
      </c>
      <c r="AL35" s="129">
        <v>80</v>
      </c>
      <c r="AM35" s="129"/>
      <c r="AN35" s="134">
        <f t="shared" si="6"/>
        <v>0</v>
      </c>
      <c r="AO35" s="134">
        <f t="shared" si="7"/>
        <v>0</v>
      </c>
      <c r="AP35" s="129"/>
      <c r="AQ35" s="129"/>
      <c r="AR35" s="129"/>
      <c r="AS35" s="129"/>
      <c r="AT35" s="129"/>
      <c r="AU35" s="129"/>
      <c r="AV35" s="129"/>
      <c r="AW35" s="136"/>
      <c r="AX35" s="129"/>
      <c r="AY35" s="129"/>
      <c r="AZ35" s="129"/>
      <c r="BA35" s="129"/>
      <c r="BB35" s="129"/>
      <c r="BC35" s="129"/>
      <c r="BD35" s="129"/>
      <c r="BE35" s="129"/>
      <c r="BF35" s="134">
        <f t="shared" si="8"/>
        <v>146.89000000000001</v>
      </c>
      <c r="BG35" s="129"/>
      <c r="BH35" s="80"/>
      <c r="BI35" s="143"/>
    </row>
    <row r="36" spans="1:61" ht="14.25" customHeight="1">
      <c r="A36" s="129">
        <v>30</v>
      </c>
      <c r="B36" s="129" t="s">
        <v>123</v>
      </c>
      <c r="C36" s="130" t="s">
        <v>153</v>
      </c>
      <c r="D36" s="131">
        <v>6</v>
      </c>
      <c r="E36" s="131"/>
      <c r="F36" s="131"/>
      <c r="G36" s="131"/>
      <c r="H36" s="131">
        <f t="shared" si="0"/>
        <v>6</v>
      </c>
      <c r="I36" s="134">
        <f t="shared" si="1"/>
        <v>89.330000000000013</v>
      </c>
      <c r="J36" s="134">
        <f t="shared" si="2"/>
        <v>45.010000000000005</v>
      </c>
      <c r="K36" s="129">
        <v>17.63</v>
      </c>
      <c r="L36" s="134">
        <f t="shared" si="3"/>
        <v>0</v>
      </c>
      <c r="M36" s="129"/>
      <c r="N36" s="129"/>
      <c r="O36" s="129"/>
      <c r="P36" s="129"/>
      <c r="Q36" s="129"/>
      <c r="R36" s="134">
        <f t="shared" si="4"/>
        <v>0</v>
      </c>
      <c r="S36" s="129"/>
      <c r="T36" s="129"/>
      <c r="U36" s="129"/>
      <c r="V36" s="129"/>
      <c r="W36" s="129"/>
      <c r="X36" s="129">
        <v>14.94</v>
      </c>
      <c r="Y36" s="136">
        <v>5.21</v>
      </c>
      <c r="Z36" s="129"/>
      <c r="AA36" s="129">
        <v>2.77</v>
      </c>
      <c r="AB36" s="129"/>
      <c r="AC36" s="129">
        <v>0.55000000000000004</v>
      </c>
      <c r="AD36" s="129">
        <v>3.91</v>
      </c>
      <c r="AE36" s="129"/>
      <c r="AF36" s="129"/>
      <c r="AG36" s="134">
        <v>1E-4</v>
      </c>
      <c r="AH36" s="139" t="s">
        <v>153</v>
      </c>
      <c r="AI36" s="134">
        <f t="shared" si="5"/>
        <v>44.32</v>
      </c>
      <c r="AJ36" s="140">
        <v>4.32</v>
      </c>
      <c r="AK36" s="129">
        <v>0</v>
      </c>
      <c r="AL36" s="129">
        <v>40</v>
      </c>
      <c r="AM36" s="129"/>
      <c r="AN36" s="134">
        <f t="shared" si="6"/>
        <v>0</v>
      </c>
      <c r="AO36" s="134">
        <f t="shared" si="7"/>
        <v>0</v>
      </c>
      <c r="AP36" s="129"/>
      <c r="AQ36" s="129"/>
      <c r="AR36" s="129"/>
      <c r="AS36" s="129"/>
      <c r="AT36" s="129"/>
      <c r="AU36" s="129"/>
      <c r="AV36" s="129"/>
      <c r="AW36" s="136"/>
      <c r="AX36" s="129"/>
      <c r="AY36" s="129"/>
      <c r="AZ36" s="129"/>
      <c r="BA36" s="129"/>
      <c r="BB36" s="129"/>
      <c r="BC36" s="129"/>
      <c r="BD36" s="129"/>
      <c r="BE36" s="129"/>
      <c r="BF36" s="134">
        <f t="shared" si="8"/>
        <v>89.330000000000013</v>
      </c>
      <c r="BG36" s="129"/>
      <c r="BH36" s="80"/>
      <c r="BI36" s="143"/>
    </row>
    <row r="37" spans="1:61" ht="14.25" customHeight="1">
      <c r="A37" s="129">
        <v>31</v>
      </c>
      <c r="B37" s="129" t="s">
        <v>123</v>
      </c>
      <c r="C37" s="130" t="s">
        <v>154</v>
      </c>
      <c r="D37" s="131">
        <v>124</v>
      </c>
      <c r="E37" s="131"/>
      <c r="F37" s="131"/>
      <c r="G37" s="131">
        <v>1</v>
      </c>
      <c r="H37" s="131">
        <f t="shared" si="0"/>
        <v>125</v>
      </c>
      <c r="I37" s="134">
        <f t="shared" si="1"/>
        <v>1802.902</v>
      </c>
      <c r="J37" s="134">
        <f t="shared" si="2"/>
        <v>1157.31</v>
      </c>
      <c r="K37" s="129">
        <v>383.42</v>
      </c>
      <c r="L37" s="134">
        <f t="shared" si="3"/>
        <v>87.75</v>
      </c>
      <c r="M37" s="129">
        <v>87.75</v>
      </c>
      <c r="N37" s="129"/>
      <c r="O37" s="129"/>
      <c r="P37" s="129"/>
      <c r="Q37" s="129"/>
      <c r="R37" s="134">
        <f t="shared" si="4"/>
        <v>11.92</v>
      </c>
      <c r="S37" s="129">
        <v>11.92</v>
      </c>
      <c r="T37" s="129"/>
      <c r="U37" s="129"/>
      <c r="V37" s="129"/>
      <c r="W37" s="129"/>
      <c r="X37" s="129">
        <v>211.65</v>
      </c>
      <c r="Y37" s="136">
        <v>111.16</v>
      </c>
      <c r="Z37" s="129"/>
      <c r="AA37" s="129">
        <v>58.05</v>
      </c>
      <c r="AB37" s="129"/>
      <c r="AC37" s="129">
        <v>9.99</v>
      </c>
      <c r="AD37" s="129">
        <v>83.37</v>
      </c>
      <c r="AE37" s="129"/>
      <c r="AF37" s="129">
        <v>200</v>
      </c>
      <c r="AG37" s="134">
        <v>1E-4</v>
      </c>
      <c r="AH37" s="139" t="s">
        <v>154</v>
      </c>
      <c r="AI37" s="134">
        <f t="shared" si="5"/>
        <v>645.59199999999998</v>
      </c>
      <c r="AJ37" s="140">
        <v>107.952</v>
      </c>
      <c r="AK37" s="129">
        <v>25.74</v>
      </c>
      <c r="AL37" s="129">
        <v>431</v>
      </c>
      <c r="AM37" s="129">
        <v>80.900000000000006</v>
      </c>
      <c r="AN37" s="134">
        <f t="shared" si="6"/>
        <v>0</v>
      </c>
      <c r="AO37" s="134">
        <f t="shared" si="7"/>
        <v>0</v>
      </c>
      <c r="AP37" s="129"/>
      <c r="AQ37" s="129"/>
      <c r="AR37" s="129"/>
      <c r="AS37" s="129"/>
      <c r="AT37" s="129"/>
      <c r="AU37" s="129"/>
      <c r="AV37" s="129"/>
      <c r="AW37" s="136"/>
      <c r="AX37" s="129"/>
      <c r="AY37" s="129"/>
      <c r="AZ37" s="129"/>
      <c r="BA37" s="129"/>
      <c r="BB37" s="129"/>
      <c r="BC37" s="129"/>
      <c r="BD37" s="129"/>
      <c r="BE37" s="129"/>
      <c r="BF37" s="134">
        <f t="shared" si="8"/>
        <v>1802.902</v>
      </c>
      <c r="BG37" s="129"/>
      <c r="BH37" s="80"/>
      <c r="BI37" s="143"/>
    </row>
    <row r="38" spans="1:61" ht="14.25" customHeight="1">
      <c r="A38" s="129">
        <v>32</v>
      </c>
      <c r="B38" s="129" t="s">
        <v>123</v>
      </c>
      <c r="C38" s="130" t="s">
        <v>155</v>
      </c>
      <c r="D38" s="131">
        <v>85</v>
      </c>
      <c r="E38" s="131"/>
      <c r="F38" s="131"/>
      <c r="G38" s="131">
        <v>59</v>
      </c>
      <c r="H38" s="131">
        <f t="shared" si="0"/>
        <v>144</v>
      </c>
      <c r="I38" s="134">
        <f t="shared" si="1"/>
        <v>1154.088</v>
      </c>
      <c r="J38" s="134">
        <f t="shared" si="2"/>
        <v>739.98</v>
      </c>
      <c r="K38" s="129">
        <v>301.77</v>
      </c>
      <c r="L38" s="134">
        <f t="shared" si="3"/>
        <v>30</v>
      </c>
      <c r="M38" s="129"/>
      <c r="N38" s="129"/>
      <c r="O38" s="129"/>
      <c r="P38" s="129"/>
      <c r="Q38" s="129">
        <v>30</v>
      </c>
      <c r="R38" s="134">
        <f t="shared" si="4"/>
        <v>0</v>
      </c>
      <c r="S38" s="129"/>
      <c r="T38" s="129"/>
      <c r="U38" s="129"/>
      <c r="V38" s="129"/>
      <c r="W38" s="129"/>
      <c r="X38" s="129">
        <v>211.65</v>
      </c>
      <c r="Y38" s="136">
        <v>82.15</v>
      </c>
      <c r="Z38" s="129"/>
      <c r="AA38" s="129">
        <v>44.08</v>
      </c>
      <c r="AB38" s="129"/>
      <c r="AC38" s="129">
        <v>8.7200000000000006</v>
      </c>
      <c r="AD38" s="129">
        <v>61.61</v>
      </c>
      <c r="AE38" s="129"/>
      <c r="AF38" s="129"/>
      <c r="AG38" s="134">
        <v>1E-4</v>
      </c>
      <c r="AH38" s="139" t="s">
        <v>155</v>
      </c>
      <c r="AI38" s="134">
        <f t="shared" si="5"/>
        <v>397.44799999999998</v>
      </c>
      <c r="AJ38" s="140">
        <v>65.447999999999993</v>
      </c>
      <c r="AK38" s="129">
        <v>0</v>
      </c>
      <c r="AL38" s="129">
        <v>332</v>
      </c>
      <c r="AM38" s="129"/>
      <c r="AN38" s="134">
        <f t="shared" si="6"/>
        <v>16.66</v>
      </c>
      <c r="AO38" s="134">
        <f t="shared" si="7"/>
        <v>0</v>
      </c>
      <c r="AP38" s="129"/>
      <c r="AQ38" s="129"/>
      <c r="AR38" s="129"/>
      <c r="AS38" s="129"/>
      <c r="AT38" s="129">
        <v>1.66</v>
      </c>
      <c r="AU38" s="129"/>
      <c r="AV38" s="129"/>
      <c r="AW38" s="136"/>
      <c r="AX38" s="129"/>
      <c r="AY38" s="129"/>
      <c r="AZ38" s="129"/>
      <c r="BA38" s="129">
        <v>15</v>
      </c>
      <c r="BB38" s="129"/>
      <c r="BC38" s="129"/>
      <c r="BD38" s="129"/>
      <c r="BE38" s="129"/>
      <c r="BF38" s="134">
        <f t="shared" si="8"/>
        <v>1154.088</v>
      </c>
      <c r="BG38" s="129"/>
      <c r="BH38" s="80"/>
      <c r="BI38" s="143"/>
    </row>
    <row r="39" spans="1:61" ht="14.25" customHeight="1">
      <c r="A39" s="129">
        <v>33</v>
      </c>
      <c r="B39" s="129" t="s">
        <v>123</v>
      </c>
      <c r="C39" s="130" t="s">
        <v>156</v>
      </c>
      <c r="D39" s="131">
        <v>47</v>
      </c>
      <c r="E39" s="131"/>
      <c r="F39" s="131"/>
      <c r="G39" s="131">
        <v>8</v>
      </c>
      <c r="H39" s="131">
        <f t="shared" si="0"/>
        <v>55</v>
      </c>
      <c r="I39" s="134">
        <f t="shared" si="1"/>
        <v>831.56599999999992</v>
      </c>
      <c r="J39" s="134">
        <f t="shared" si="2"/>
        <v>421.05999999999995</v>
      </c>
      <c r="K39" s="129">
        <v>176.04</v>
      </c>
      <c r="L39" s="134">
        <f t="shared" si="3"/>
        <v>56.85</v>
      </c>
      <c r="M39" s="129">
        <v>42.75</v>
      </c>
      <c r="N39" s="129"/>
      <c r="O39" s="129"/>
      <c r="P39" s="129"/>
      <c r="Q39" s="129">
        <v>14.1</v>
      </c>
      <c r="R39" s="134">
        <f t="shared" si="4"/>
        <v>7.09</v>
      </c>
      <c r="S39" s="129">
        <v>7.09</v>
      </c>
      <c r="T39" s="129"/>
      <c r="U39" s="129"/>
      <c r="V39" s="129"/>
      <c r="W39" s="129"/>
      <c r="X39" s="129">
        <v>69.72</v>
      </c>
      <c r="Y39" s="136">
        <v>47.3</v>
      </c>
      <c r="Z39" s="129"/>
      <c r="AA39" s="129">
        <v>24.58</v>
      </c>
      <c r="AB39" s="129"/>
      <c r="AC39" s="129">
        <v>4.01</v>
      </c>
      <c r="AD39" s="129">
        <v>35.47</v>
      </c>
      <c r="AE39" s="129"/>
      <c r="AF39" s="129"/>
      <c r="AG39" s="134">
        <v>1E-4</v>
      </c>
      <c r="AH39" s="139" t="s">
        <v>156</v>
      </c>
      <c r="AI39" s="134">
        <f t="shared" si="5"/>
        <v>410.50599999999997</v>
      </c>
      <c r="AJ39" s="140">
        <v>41.466000000000001</v>
      </c>
      <c r="AK39" s="129">
        <v>12.54</v>
      </c>
      <c r="AL39" s="129">
        <v>340</v>
      </c>
      <c r="AM39" s="129">
        <v>16.5</v>
      </c>
      <c r="AN39" s="134">
        <f t="shared" si="6"/>
        <v>0</v>
      </c>
      <c r="AO39" s="134">
        <f t="shared" si="7"/>
        <v>0</v>
      </c>
      <c r="AP39" s="129"/>
      <c r="AQ39" s="129"/>
      <c r="AR39" s="129"/>
      <c r="AS39" s="129"/>
      <c r="AT39" s="129"/>
      <c r="AU39" s="129"/>
      <c r="AV39" s="129"/>
      <c r="AW39" s="136"/>
      <c r="AX39" s="129"/>
      <c r="AY39" s="129"/>
      <c r="AZ39" s="129"/>
      <c r="BA39" s="129"/>
      <c r="BB39" s="129"/>
      <c r="BC39" s="129"/>
      <c r="BD39" s="129"/>
      <c r="BE39" s="129"/>
      <c r="BF39" s="134">
        <f t="shared" ref="BF39:BF70" si="9">I39+BB39+BD39+BC39+BE39</f>
        <v>831.56599999999992</v>
      </c>
      <c r="BG39" s="129"/>
      <c r="BH39" s="80"/>
      <c r="BI39" s="143"/>
    </row>
    <row r="40" spans="1:61" ht="14.25" customHeight="1">
      <c r="A40" s="129">
        <v>34</v>
      </c>
      <c r="B40" s="129" t="s">
        <v>123</v>
      </c>
      <c r="C40" s="130" t="s">
        <v>157</v>
      </c>
      <c r="D40" s="131">
        <v>54</v>
      </c>
      <c r="E40" s="131"/>
      <c r="F40" s="131"/>
      <c r="G40" s="131">
        <v>65</v>
      </c>
      <c r="H40" s="131">
        <f t="shared" si="0"/>
        <v>119</v>
      </c>
      <c r="I40" s="134">
        <f t="shared" si="1"/>
        <v>856.2</v>
      </c>
      <c r="J40" s="134">
        <f t="shared" si="2"/>
        <v>475.64</v>
      </c>
      <c r="K40" s="129">
        <v>207.82</v>
      </c>
      <c r="L40" s="134">
        <f t="shared" si="3"/>
        <v>105.75</v>
      </c>
      <c r="M40" s="129">
        <v>105.75</v>
      </c>
      <c r="N40" s="129"/>
      <c r="O40" s="129"/>
      <c r="P40" s="129"/>
      <c r="Q40" s="129"/>
      <c r="R40" s="134">
        <f t="shared" si="4"/>
        <v>15.42</v>
      </c>
      <c r="S40" s="129">
        <v>15.42</v>
      </c>
      <c r="T40" s="129"/>
      <c r="U40" s="129"/>
      <c r="V40" s="129"/>
      <c r="W40" s="129"/>
      <c r="X40" s="129">
        <v>17.43</v>
      </c>
      <c r="Y40" s="136">
        <v>55.43</v>
      </c>
      <c r="Z40" s="129"/>
      <c r="AA40" s="129">
        <v>28.63</v>
      </c>
      <c r="AB40" s="129"/>
      <c r="AC40" s="129">
        <v>3.59</v>
      </c>
      <c r="AD40" s="129">
        <v>41.57</v>
      </c>
      <c r="AE40" s="129"/>
      <c r="AF40" s="129"/>
      <c r="AG40" s="134">
        <v>1E-4</v>
      </c>
      <c r="AH40" s="139" t="s">
        <v>157</v>
      </c>
      <c r="AI40" s="134">
        <f t="shared" si="5"/>
        <v>372.28000000000003</v>
      </c>
      <c r="AJ40" s="140">
        <v>51.66</v>
      </c>
      <c r="AK40" s="129">
        <v>31.02</v>
      </c>
      <c r="AL40" s="129">
        <v>288</v>
      </c>
      <c r="AM40" s="129">
        <v>1.6</v>
      </c>
      <c r="AN40" s="134">
        <f t="shared" si="6"/>
        <v>8.2799999999999994</v>
      </c>
      <c r="AO40" s="134">
        <f t="shared" si="7"/>
        <v>0</v>
      </c>
      <c r="AP40" s="129"/>
      <c r="AQ40" s="129"/>
      <c r="AR40" s="129"/>
      <c r="AS40" s="129"/>
      <c r="AT40" s="129">
        <v>8.2799999999999994</v>
      </c>
      <c r="AU40" s="129"/>
      <c r="AV40" s="129"/>
      <c r="AW40" s="136"/>
      <c r="AX40" s="129"/>
      <c r="AY40" s="129"/>
      <c r="AZ40" s="129"/>
      <c r="BA40" s="129"/>
      <c r="BB40" s="129"/>
      <c r="BC40" s="129"/>
      <c r="BD40" s="129"/>
      <c r="BE40" s="129"/>
      <c r="BF40" s="134">
        <f t="shared" si="9"/>
        <v>856.2</v>
      </c>
      <c r="BG40" s="129"/>
      <c r="BH40" s="80"/>
      <c r="BI40" s="143"/>
    </row>
    <row r="41" spans="1:61" ht="14.25" customHeight="1">
      <c r="A41" s="129">
        <v>35</v>
      </c>
      <c r="B41" s="129" t="s">
        <v>123</v>
      </c>
      <c r="C41" s="130" t="s">
        <v>158</v>
      </c>
      <c r="D41" s="131">
        <v>42</v>
      </c>
      <c r="E41" s="131"/>
      <c r="F41" s="131"/>
      <c r="G41" s="131">
        <v>22</v>
      </c>
      <c r="H41" s="131">
        <f t="shared" si="0"/>
        <v>64</v>
      </c>
      <c r="I41" s="134">
        <f t="shared" si="1"/>
        <v>765.90400000000011</v>
      </c>
      <c r="J41" s="134">
        <f t="shared" si="2"/>
        <v>388.46000000000009</v>
      </c>
      <c r="K41" s="129">
        <v>174.22</v>
      </c>
      <c r="L41" s="134">
        <f t="shared" si="3"/>
        <v>63</v>
      </c>
      <c r="M41" s="129">
        <v>63</v>
      </c>
      <c r="N41" s="129"/>
      <c r="O41" s="129"/>
      <c r="P41" s="129"/>
      <c r="Q41" s="129"/>
      <c r="R41" s="134">
        <f t="shared" si="4"/>
        <v>10.64</v>
      </c>
      <c r="S41" s="129">
        <v>10.64</v>
      </c>
      <c r="T41" s="129"/>
      <c r="U41" s="129"/>
      <c r="V41" s="129"/>
      <c r="W41" s="129"/>
      <c r="X41" s="129">
        <v>34.86</v>
      </c>
      <c r="Y41" s="136">
        <v>45.23</v>
      </c>
      <c r="Z41" s="129"/>
      <c r="AA41" s="129">
        <v>23.29</v>
      </c>
      <c r="AB41" s="129"/>
      <c r="AC41" s="129">
        <v>3.29</v>
      </c>
      <c r="AD41" s="129">
        <v>33.93</v>
      </c>
      <c r="AE41" s="129"/>
      <c r="AF41" s="129"/>
      <c r="AG41" s="134">
        <v>1E-4</v>
      </c>
      <c r="AH41" s="139" t="s">
        <v>158</v>
      </c>
      <c r="AI41" s="134">
        <f t="shared" si="5"/>
        <v>374.60399999999998</v>
      </c>
      <c r="AJ41" s="140">
        <v>38.124000000000002</v>
      </c>
      <c r="AK41" s="129">
        <v>18.48</v>
      </c>
      <c r="AL41" s="129">
        <v>214</v>
      </c>
      <c r="AM41" s="129">
        <v>104</v>
      </c>
      <c r="AN41" s="134">
        <f t="shared" si="6"/>
        <v>2.84</v>
      </c>
      <c r="AO41" s="134">
        <f t="shared" si="7"/>
        <v>0</v>
      </c>
      <c r="AP41" s="129"/>
      <c r="AQ41" s="129"/>
      <c r="AR41" s="129"/>
      <c r="AS41" s="129"/>
      <c r="AT41" s="129">
        <v>2.84</v>
      </c>
      <c r="AU41" s="129"/>
      <c r="AV41" s="129"/>
      <c r="AW41" s="136"/>
      <c r="AX41" s="129"/>
      <c r="AY41" s="129"/>
      <c r="AZ41" s="129"/>
      <c r="BA41" s="129"/>
      <c r="BB41" s="129"/>
      <c r="BC41" s="129"/>
      <c r="BD41" s="129"/>
      <c r="BE41" s="129"/>
      <c r="BF41" s="134">
        <f t="shared" si="9"/>
        <v>765.90400000000011</v>
      </c>
      <c r="BG41" s="129"/>
      <c r="BH41" s="80"/>
      <c r="BI41" s="143"/>
    </row>
    <row r="42" spans="1:61" ht="14.25" customHeight="1">
      <c r="A42" s="129">
        <v>36</v>
      </c>
      <c r="B42" s="129" t="s">
        <v>123</v>
      </c>
      <c r="C42" s="130" t="s">
        <v>159</v>
      </c>
      <c r="D42" s="131">
        <v>35</v>
      </c>
      <c r="E42" s="131"/>
      <c r="F42" s="131"/>
      <c r="G42" s="131">
        <v>9</v>
      </c>
      <c r="H42" s="131">
        <f t="shared" si="0"/>
        <v>44</v>
      </c>
      <c r="I42" s="134">
        <f t="shared" si="1"/>
        <v>442.32799999999992</v>
      </c>
      <c r="J42" s="134">
        <f t="shared" si="2"/>
        <v>275.90999999999997</v>
      </c>
      <c r="K42" s="129">
        <v>113.02</v>
      </c>
      <c r="L42" s="134">
        <f t="shared" si="3"/>
        <v>40.5</v>
      </c>
      <c r="M42" s="129">
        <v>40.5</v>
      </c>
      <c r="N42" s="129"/>
      <c r="O42" s="129"/>
      <c r="P42" s="129"/>
      <c r="Q42" s="129"/>
      <c r="R42" s="134">
        <f t="shared" si="4"/>
        <v>4.57</v>
      </c>
      <c r="S42" s="129">
        <v>4.57</v>
      </c>
      <c r="T42" s="129"/>
      <c r="U42" s="129"/>
      <c r="V42" s="129"/>
      <c r="W42" s="129"/>
      <c r="X42" s="129">
        <v>42.33</v>
      </c>
      <c r="Y42" s="136">
        <v>32.07</v>
      </c>
      <c r="Z42" s="129"/>
      <c r="AA42" s="129">
        <v>16.71</v>
      </c>
      <c r="AB42" s="129"/>
      <c r="AC42" s="129">
        <v>2.66</v>
      </c>
      <c r="AD42" s="129">
        <v>24.05</v>
      </c>
      <c r="AE42" s="129"/>
      <c r="AF42" s="129"/>
      <c r="AG42" s="134">
        <v>1E-4</v>
      </c>
      <c r="AH42" s="139" t="s">
        <v>159</v>
      </c>
      <c r="AI42" s="134">
        <f t="shared" si="5"/>
        <v>165.58799999999999</v>
      </c>
      <c r="AJ42" s="140">
        <v>28.648</v>
      </c>
      <c r="AK42" s="129">
        <v>11.88</v>
      </c>
      <c r="AL42" s="129">
        <v>119.6</v>
      </c>
      <c r="AM42" s="129">
        <v>5.46</v>
      </c>
      <c r="AN42" s="134">
        <f t="shared" si="6"/>
        <v>0.83</v>
      </c>
      <c r="AO42" s="134">
        <f t="shared" si="7"/>
        <v>0</v>
      </c>
      <c r="AP42" s="129"/>
      <c r="AQ42" s="129"/>
      <c r="AR42" s="129"/>
      <c r="AS42" s="129"/>
      <c r="AT42" s="129">
        <v>0.83</v>
      </c>
      <c r="AU42" s="129"/>
      <c r="AV42" s="129"/>
      <c r="AW42" s="136"/>
      <c r="AX42" s="129"/>
      <c r="AY42" s="129"/>
      <c r="AZ42" s="129"/>
      <c r="BA42" s="129"/>
      <c r="BB42" s="129"/>
      <c r="BC42" s="129"/>
      <c r="BD42" s="129"/>
      <c r="BE42" s="129"/>
      <c r="BF42" s="134">
        <f t="shared" si="9"/>
        <v>442.32799999999992</v>
      </c>
      <c r="BG42" s="129"/>
      <c r="BH42" s="80"/>
      <c r="BI42" s="143"/>
    </row>
    <row r="43" spans="1:61" ht="14.25" customHeight="1">
      <c r="A43" s="129">
        <v>37</v>
      </c>
      <c r="B43" s="129" t="s">
        <v>123</v>
      </c>
      <c r="C43" s="130" t="s">
        <v>160</v>
      </c>
      <c r="D43" s="131">
        <v>9</v>
      </c>
      <c r="E43" s="131"/>
      <c r="F43" s="131"/>
      <c r="G43" s="131"/>
      <c r="H43" s="131">
        <f t="shared" si="0"/>
        <v>9</v>
      </c>
      <c r="I43" s="134">
        <f t="shared" si="1"/>
        <v>127.23</v>
      </c>
      <c r="J43" s="134">
        <f t="shared" si="2"/>
        <v>82.58</v>
      </c>
      <c r="K43" s="129">
        <v>37.340000000000003</v>
      </c>
      <c r="L43" s="134">
        <f t="shared" si="3"/>
        <v>0</v>
      </c>
      <c r="M43" s="129"/>
      <c r="N43" s="129"/>
      <c r="O43" s="129"/>
      <c r="P43" s="129"/>
      <c r="Q43" s="129"/>
      <c r="R43" s="134">
        <f t="shared" si="4"/>
        <v>0</v>
      </c>
      <c r="S43" s="129"/>
      <c r="T43" s="129"/>
      <c r="U43" s="129"/>
      <c r="V43" s="129"/>
      <c r="W43" s="129"/>
      <c r="X43" s="129">
        <v>22.41</v>
      </c>
      <c r="Y43" s="136">
        <v>9.56</v>
      </c>
      <c r="Z43" s="129"/>
      <c r="AA43" s="129">
        <v>5.08</v>
      </c>
      <c r="AB43" s="129"/>
      <c r="AC43" s="129">
        <v>1.02</v>
      </c>
      <c r="AD43" s="129">
        <v>7.17</v>
      </c>
      <c r="AE43" s="129"/>
      <c r="AF43" s="129"/>
      <c r="AG43" s="134">
        <v>1E-4</v>
      </c>
      <c r="AH43" s="130" t="s">
        <v>160</v>
      </c>
      <c r="AI43" s="134">
        <f t="shared" si="5"/>
        <v>43.480000000000004</v>
      </c>
      <c r="AJ43" s="140">
        <v>6.48</v>
      </c>
      <c r="AK43" s="129">
        <v>0</v>
      </c>
      <c r="AL43" s="129">
        <v>37</v>
      </c>
      <c r="AM43" s="129"/>
      <c r="AN43" s="134">
        <f t="shared" si="6"/>
        <v>1.17</v>
      </c>
      <c r="AO43" s="134">
        <f t="shared" si="7"/>
        <v>0</v>
      </c>
      <c r="AP43" s="129"/>
      <c r="AQ43" s="129"/>
      <c r="AR43" s="129"/>
      <c r="AS43" s="129"/>
      <c r="AT43" s="129">
        <v>1.17</v>
      </c>
      <c r="AU43" s="129"/>
      <c r="AV43" s="129"/>
      <c r="AW43" s="136"/>
      <c r="AX43" s="129"/>
      <c r="AY43" s="129"/>
      <c r="AZ43" s="129"/>
      <c r="BA43" s="129"/>
      <c r="BB43" s="129"/>
      <c r="BC43" s="129"/>
      <c r="BD43" s="129"/>
      <c r="BE43" s="129"/>
      <c r="BF43" s="134">
        <f t="shared" si="9"/>
        <v>127.23</v>
      </c>
      <c r="BG43" s="129"/>
      <c r="BH43" s="80"/>
      <c r="BI43" s="143"/>
    </row>
    <row r="44" spans="1:61" ht="14.25" customHeight="1">
      <c r="A44" s="129">
        <v>38</v>
      </c>
      <c r="B44" s="129" t="s">
        <v>123</v>
      </c>
      <c r="C44" s="130" t="s">
        <v>161</v>
      </c>
      <c r="D44" s="131">
        <v>7</v>
      </c>
      <c r="E44" s="131"/>
      <c r="F44" s="131"/>
      <c r="G44" s="131"/>
      <c r="H44" s="131">
        <f t="shared" si="0"/>
        <v>7</v>
      </c>
      <c r="I44" s="134">
        <f t="shared" si="1"/>
        <v>100.31</v>
      </c>
      <c r="J44" s="134">
        <f t="shared" si="2"/>
        <v>58.269999999999996</v>
      </c>
      <c r="K44" s="129">
        <v>24.73</v>
      </c>
      <c r="L44" s="134">
        <f t="shared" si="3"/>
        <v>0</v>
      </c>
      <c r="M44" s="129"/>
      <c r="N44" s="129"/>
      <c r="O44" s="129"/>
      <c r="P44" s="129"/>
      <c r="Q44" s="129"/>
      <c r="R44" s="134">
        <f t="shared" si="4"/>
        <v>0</v>
      </c>
      <c r="S44" s="129"/>
      <c r="T44" s="129"/>
      <c r="U44" s="129"/>
      <c r="V44" s="129"/>
      <c r="W44" s="129"/>
      <c r="X44" s="129">
        <v>17.43</v>
      </c>
      <c r="Y44" s="136">
        <v>6.75</v>
      </c>
      <c r="Z44" s="129"/>
      <c r="AA44" s="129">
        <v>3.58</v>
      </c>
      <c r="AB44" s="129"/>
      <c r="AC44" s="129">
        <v>0.72</v>
      </c>
      <c r="AD44" s="129">
        <v>5.0599999999999996</v>
      </c>
      <c r="AE44" s="129"/>
      <c r="AF44" s="129"/>
      <c r="AG44" s="134">
        <v>1E-4</v>
      </c>
      <c r="AH44" s="139" t="s">
        <v>161</v>
      </c>
      <c r="AI44" s="134">
        <f t="shared" si="5"/>
        <v>42.04</v>
      </c>
      <c r="AJ44" s="140">
        <v>5.04</v>
      </c>
      <c r="AK44" s="129">
        <v>0</v>
      </c>
      <c r="AL44" s="129">
        <v>37</v>
      </c>
      <c r="AM44" s="129"/>
      <c r="AN44" s="134">
        <f t="shared" si="6"/>
        <v>0</v>
      </c>
      <c r="AO44" s="134">
        <f t="shared" si="7"/>
        <v>0</v>
      </c>
      <c r="AP44" s="129"/>
      <c r="AQ44" s="129"/>
      <c r="AR44" s="129"/>
      <c r="AS44" s="129"/>
      <c r="AT44" s="129"/>
      <c r="AU44" s="129"/>
      <c r="AV44" s="129"/>
      <c r="AW44" s="136"/>
      <c r="AX44" s="129"/>
      <c r="AY44" s="129"/>
      <c r="AZ44" s="129"/>
      <c r="BA44" s="129"/>
      <c r="BB44" s="129"/>
      <c r="BC44" s="129"/>
      <c r="BD44" s="129"/>
      <c r="BE44" s="129"/>
      <c r="BF44" s="134">
        <f t="shared" si="9"/>
        <v>100.31</v>
      </c>
      <c r="BG44" s="129"/>
      <c r="BH44" s="80"/>
      <c r="BI44" s="143"/>
    </row>
    <row r="45" spans="1:61" ht="14.25" customHeight="1">
      <c r="A45" s="129">
        <v>39</v>
      </c>
      <c r="B45" s="129" t="s">
        <v>123</v>
      </c>
      <c r="C45" s="132" t="s">
        <v>162</v>
      </c>
      <c r="D45" s="131">
        <v>5</v>
      </c>
      <c r="E45" s="131"/>
      <c r="F45" s="131"/>
      <c r="G45" s="131"/>
      <c r="H45" s="131">
        <f t="shared" si="0"/>
        <v>5</v>
      </c>
      <c r="I45" s="134">
        <f t="shared" si="1"/>
        <v>98.6</v>
      </c>
      <c r="J45" s="134">
        <f t="shared" si="2"/>
        <v>40</v>
      </c>
      <c r="K45" s="129">
        <v>16.5</v>
      </c>
      <c r="L45" s="134">
        <f t="shared" si="3"/>
        <v>0</v>
      </c>
      <c r="M45" s="129"/>
      <c r="N45" s="129"/>
      <c r="O45" s="129"/>
      <c r="P45" s="129"/>
      <c r="Q45" s="129"/>
      <c r="R45" s="134">
        <f t="shared" si="4"/>
        <v>0</v>
      </c>
      <c r="S45" s="129"/>
      <c r="T45" s="129"/>
      <c r="U45" s="129"/>
      <c r="V45" s="129"/>
      <c r="W45" s="129"/>
      <c r="X45" s="129">
        <v>12.45</v>
      </c>
      <c r="Y45" s="136">
        <v>4.63</v>
      </c>
      <c r="Z45" s="129"/>
      <c r="AA45" s="129">
        <v>2.46</v>
      </c>
      <c r="AB45" s="129"/>
      <c r="AC45" s="129">
        <v>0.49</v>
      </c>
      <c r="AD45" s="129">
        <v>3.47</v>
      </c>
      <c r="AE45" s="129"/>
      <c r="AF45" s="129"/>
      <c r="AG45" s="134">
        <v>1E-4</v>
      </c>
      <c r="AH45" s="134" t="s">
        <v>162</v>
      </c>
      <c r="AI45" s="134">
        <f t="shared" si="5"/>
        <v>58.6</v>
      </c>
      <c r="AJ45" s="140">
        <v>3.6</v>
      </c>
      <c r="AK45" s="129">
        <v>0</v>
      </c>
      <c r="AL45" s="129">
        <v>55</v>
      </c>
      <c r="AM45" s="129"/>
      <c r="AN45" s="134">
        <f t="shared" si="6"/>
        <v>0</v>
      </c>
      <c r="AO45" s="134">
        <f t="shared" si="7"/>
        <v>0</v>
      </c>
      <c r="AP45" s="129"/>
      <c r="AQ45" s="129"/>
      <c r="AR45" s="129"/>
      <c r="AS45" s="129"/>
      <c r="AT45" s="129"/>
      <c r="AU45" s="129"/>
      <c r="AV45" s="129"/>
      <c r="AW45" s="136"/>
      <c r="AX45" s="129"/>
      <c r="AY45" s="129"/>
      <c r="AZ45" s="129"/>
      <c r="BA45" s="129"/>
      <c r="BB45" s="129"/>
      <c r="BC45" s="129"/>
      <c r="BD45" s="129"/>
      <c r="BE45" s="129"/>
      <c r="BF45" s="134">
        <f t="shared" si="9"/>
        <v>98.6</v>
      </c>
      <c r="BG45" s="129"/>
      <c r="BH45" s="80"/>
      <c r="BI45" s="143"/>
    </row>
    <row r="46" spans="1:61" ht="14.25" customHeight="1">
      <c r="A46" s="129">
        <v>40</v>
      </c>
      <c r="B46" s="129" t="s">
        <v>123</v>
      </c>
      <c r="C46" s="130" t="s">
        <v>163</v>
      </c>
      <c r="D46" s="131">
        <v>52</v>
      </c>
      <c r="E46" s="131"/>
      <c r="F46" s="131"/>
      <c r="G46" s="131">
        <v>4</v>
      </c>
      <c r="H46" s="131">
        <f t="shared" si="0"/>
        <v>56</v>
      </c>
      <c r="I46" s="134">
        <f t="shared" si="1"/>
        <v>610.19000000000005</v>
      </c>
      <c r="J46" s="134">
        <f t="shared" si="2"/>
        <v>429.8</v>
      </c>
      <c r="K46" s="129">
        <v>180.75</v>
      </c>
      <c r="L46" s="134">
        <f t="shared" si="3"/>
        <v>74.25</v>
      </c>
      <c r="M46" s="129">
        <v>74.25</v>
      </c>
      <c r="N46" s="129"/>
      <c r="O46" s="129"/>
      <c r="P46" s="129"/>
      <c r="Q46" s="129"/>
      <c r="R46" s="134">
        <f t="shared" si="4"/>
        <v>10.46</v>
      </c>
      <c r="S46" s="129">
        <v>10.46</v>
      </c>
      <c r="T46" s="129"/>
      <c r="U46" s="129"/>
      <c r="V46" s="129"/>
      <c r="W46" s="129"/>
      <c r="X46" s="129">
        <v>47.31</v>
      </c>
      <c r="Y46" s="136">
        <v>50.04</v>
      </c>
      <c r="Z46" s="129"/>
      <c r="AA46" s="129">
        <v>25.73</v>
      </c>
      <c r="AB46" s="129"/>
      <c r="AC46" s="129">
        <v>3.74</v>
      </c>
      <c r="AD46" s="129">
        <v>37.520000000000003</v>
      </c>
      <c r="AE46" s="129"/>
      <c r="AF46" s="129"/>
      <c r="AG46" s="134">
        <v>1E-4</v>
      </c>
      <c r="AH46" s="139" t="s">
        <v>163</v>
      </c>
      <c r="AI46" s="134">
        <f t="shared" si="5"/>
        <v>180.39</v>
      </c>
      <c r="AJ46" s="140">
        <v>42.61</v>
      </c>
      <c r="AK46" s="129">
        <v>21.78</v>
      </c>
      <c r="AL46" s="129">
        <v>116</v>
      </c>
      <c r="AM46" s="129"/>
      <c r="AN46" s="134">
        <f t="shared" si="6"/>
        <v>0</v>
      </c>
      <c r="AO46" s="134">
        <f t="shared" si="7"/>
        <v>0</v>
      </c>
      <c r="AP46" s="129"/>
      <c r="AQ46" s="129"/>
      <c r="AR46" s="129"/>
      <c r="AS46" s="129"/>
      <c r="AT46" s="129"/>
      <c r="AU46" s="129"/>
      <c r="AV46" s="129"/>
      <c r="AW46" s="136"/>
      <c r="AX46" s="129"/>
      <c r="AY46" s="129"/>
      <c r="AZ46" s="129"/>
      <c r="BA46" s="129"/>
      <c r="BB46" s="129"/>
      <c r="BC46" s="129"/>
      <c r="BD46" s="129"/>
      <c r="BE46" s="129"/>
      <c r="BF46" s="134">
        <f t="shared" si="9"/>
        <v>610.19000000000005</v>
      </c>
      <c r="BG46" s="129"/>
      <c r="BH46" s="80"/>
      <c r="BI46" s="143"/>
    </row>
    <row r="47" spans="1:61" ht="14.25" customHeight="1">
      <c r="A47" s="129">
        <v>41</v>
      </c>
      <c r="B47" s="129" t="s">
        <v>123</v>
      </c>
      <c r="C47" s="130" t="s">
        <v>164</v>
      </c>
      <c r="D47" s="131">
        <v>19</v>
      </c>
      <c r="E47" s="131"/>
      <c r="F47" s="131"/>
      <c r="G47" s="131"/>
      <c r="H47" s="131">
        <f t="shared" si="0"/>
        <v>19</v>
      </c>
      <c r="I47" s="134">
        <f t="shared" si="1"/>
        <v>254.02</v>
      </c>
      <c r="J47" s="134">
        <f t="shared" si="2"/>
        <v>170.34</v>
      </c>
      <c r="K47" s="129">
        <v>60.38</v>
      </c>
      <c r="L47" s="134">
        <f t="shared" si="3"/>
        <v>17.64</v>
      </c>
      <c r="M47" s="129"/>
      <c r="N47" s="129">
        <v>17.64</v>
      </c>
      <c r="O47" s="129"/>
      <c r="P47" s="129"/>
      <c r="Q47" s="129"/>
      <c r="R47" s="134">
        <f t="shared" si="4"/>
        <v>3.88</v>
      </c>
      <c r="S47" s="129">
        <v>3.88</v>
      </c>
      <c r="T47" s="129"/>
      <c r="U47" s="129"/>
      <c r="V47" s="129"/>
      <c r="W47" s="129"/>
      <c r="X47" s="129">
        <v>47.31</v>
      </c>
      <c r="Y47" s="136">
        <v>17.23</v>
      </c>
      <c r="Z47" s="129"/>
      <c r="AA47" s="129">
        <v>9.15</v>
      </c>
      <c r="AB47" s="129"/>
      <c r="AC47" s="129">
        <v>1.83</v>
      </c>
      <c r="AD47" s="129">
        <v>12.92</v>
      </c>
      <c r="AE47" s="129"/>
      <c r="AF47" s="129"/>
      <c r="AG47" s="134">
        <v>1E-4</v>
      </c>
      <c r="AH47" s="139" t="s">
        <v>164</v>
      </c>
      <c r="AI47" s="134">
        <f t="shared" si="5"/>
        <v>83.68</v>
      </c>
      <c r="AJ47" s="140">
        <v>13.68</v>
      </c>
      <c r="AK47" s="129">
        <v>0</v>
      </c>
      <c r="AL47" s="129">
        <v>70</v>
      </c>
      <c r="AM47" s="129"/>
      <c r="AN47" s="134">
        <f t="shared" si="6"/>
        <v>0</v>
      </c>
      <c r="AO47" s="134">
        <f t="shared" si="7"/>
        <v>0</v>
      </c>
      <c r="AP47" s="129"/>
      <c r="AQ47" s="129"/>
      <c r="AR47" s="129"/>
      <c r="AS47" s="129"/>
      <c r="AT47" s="129"/>
      <c r="AU47" s="129"/>
      <c r="AV47" s="129"/>
      <c r="AW47" s="136"/>
      <c r="AX47" s="129"/>
      <c r="AY47" s="129"/>
      <c r="AZ47" s="129"/>
      <c r="BA47" s="129"/>
      <c r="BB47" s="129"/>
      <c r="BC47" s="129"/>
      <c r="BD47" s="129"/>
      <c r="BE47" s="129"/>
      <c r="BF47" s="134">
        <f t="shared" si="9"/>
        <v>254.02</v>
      </c>
      <c r="BG47" s="129"/>
      <c r="BH47" s="80"/>
      <c r="BI47" s="143"/>
    </row>
    <row r="48" spans="1:61" ht="14.25" customHeight="1">
      <c r="A48" s="129">
        <v>42</v>
      </c>
      <c r="B48" s="129" t="s">
        <v>123</v>
      </c>
      <c r="C48" s="130" t="s">
        <v>165</v>
      </c>
      <c r="D48" s="131">
        <v>15</v>
      </c>
      <c r="E48" s="131"/>
      <c r="F48" s="131"/>
      <c r="G48" s="131"/>
      <c r="H48" s="131">
        <f t="shared" si="0"/>
        <v>15</v>
      </c>
      <c r="I48" s="134">
        <f t="shared" si="1"/>
        <v>194.51999999999998</v>
      </c>
      <c r="J48" s="134">
        <f t="shared" si="2"/>
        <v>147.72</v>
      </c>
      <c r="K48" s="129">
        <v>57.84</v>
      </c>
      <c r="L48" s="134">
        <f t="shared" si="3"/>
        <v>13.1</v>
      </c>
      <c r="M48" s="129"/>
      <c r="N48" s="129">
        <v>13.1</v>
      </c>
      <c r="O48" s="129"/>
      <c r="P48" s="129"/>
      <c r="Q48" s="129"/>
      <c r="R48" s="134">
        <f t="shared" si="4"/>
        <v>3.06</v>
      </c>
      <c r="S48" s="129">
        <v>3.06</v>
      </c>
      <c r="T48" s="129"/>
      <c r="U48" s="129"/>
      <c r="V48" s="129"/>
      <c r="W48" s="129"/>
      <c r="X48" s="129">
        <v>37.35</v>
      </c>
      <c r="Y48" s="136">
        <v>15.23</v>
      </c>
      <c r="Z48" s="129"/>
      <c r="AA48" s="129">
        <v>8.1</v>
      </c>
      <c r="AB48" s="129"/>
      <c r="AC48" s="129">
        <v>1.62</v>
      </c>
      <c r="AD48" s="129">
        <v>11.42</v>
      </c>
      <c r="AE48" s="129"/>
      <c r="AF48" s="129"/>
      <c r="AG48" s="134">
        <v>1E-4</v>
      </c>
      <c r="AH48" s="139" t="s">
        <v>165</v>
      </c>
      <c r="AI48" s="134">
        <f t="shared" si="5"/>
        <v>46.8</v>
      </c>
      <c r="AJ48" s="140">
        <v>10.8</v>
      </c>
      <c r="AK48" s="129">
        <v>0</v>
      </c>
      <c r="AL48" s="129">
        <v>36</v>
      </c>
      <c r="AM48" s="129"/>
      <c r="AN48" s="134">
        <f t="shared" si="6"/>
        <v>0</v>
      </c>
      <c r="AO48" s="134">
        <f t="shared" si="7"/>
        <v>0</v>
      </c>
      <c r="AP48" s="129"/>
      <c r="AQ48" s="129"/>
      <c r="AR48" s="129"/>
      <c r="AS48" s="129"/>
      <c r="AT48" s="129"/>
      <c r="AU48" s="129"/>
      <c r="AV48" s="129"/>
      <c r="AW48" s="136"/>
      <c r="AX48" s="129"/>
      <c r="AY48" s="129"/>
      <c r="AZ48" s="129"/>
      <c r="BA48" s="129"/>
      <c r="BB48" s="129"/>
      <c r="BC48" s="129"/>
      <c r="BD48" s="129"/>
      <c r="BE48" s="129"/>
      <c r="BF48" s="134">
        <f t="shared" si="9"/>
        <v>194.51999999999998</v>
      </c>
      <c r="BG48" s="129"/>
      <c r="BH48" s="80"/>
      <c r="BI48" s="143"/>
    </row>
    <row r="49" spans="1:61" ht="14.25" customHeight="1">
      <c r="A49" s="129">
        <v>43</v>
      </c>
      <c r="B49" s="129" t="s">
        <v>123</v>
      </c>
      <c r="C49" s="132" t="s">
        <v>166</v>
      </c>
      <c r="D49" s="131">
        <v>31</v>
      </c>
      <c r="E49" s="131"/>
      <c r="F49" s="131"/>
      <c r="G49" s="131"/>
      <c r="H49" s="131">
        <f t="shared" si="0"/>
        <v>31</v>
      </c>
      <c r="I49" s="134">
        <f t="shared" si="1"/>
        <v>496.04999999999995</v>
      </c>
      <c r="J49" s="134">
        <f t="shared" si="2"/>
        <v>293.72999999999996</v>
      </c>
      <c r="K49" s="129">
        <v>111.78</v>
      </c>
      <c r="L49" s="134">
        <f t="shared" si="3"/>
        <v>26.26</v>
      </c>
      <c r="M49" s="129"/>
      <c r="N49" s="129">
        <v>26.26</v>
      </c>
      <c r="O49" s="129"/>
      <c r="P49" s="129"/>
      <c r="Q49" s="129"/>
      <c r="R49" s="134">
        <f t="shared" si="4"/>
        <v>6.32</v>
      </c>
      <c r="S49" s="129">
        <v>6.32</v>
      </c>
      <c r="T49" s="129"/>
      <c r="U49" s="129"/>
      <c r="V49" s="129"/>
      <c r="W49" s="129"/>
      <c r="X49" s="129">
        <v>77.19</v>
      </c>
      <c r="Y49" s="136">
        <v>30.23</v>
      </c>
      <c r="Z49" s="129"/>
      <c r="AA49" s="129">
        <v>16.059999999999999</v>
      </c>
      <c r="AB49" s="129"/>
      <c r="AC49" s="129">
        <v>3.21</v>
      </c>
      <c r="AD49" s="129">
        <v>22.68</v>
      </c>
      <c r="AE49" s="129"/>
      <c r="AF49" s="129"/>
      <c r="AG49" s="134">
        <v>1E-4</v>
      </c>
      <c r="AH49" s="134" t="s">
        <v>166</v>
      </c>
      <c r="AI49" s="134">
        <f t="shared" si="5"/>
        <v>202.32</v>
      </c>
      <c r="AJ49" s="140">
        <v>22.32</v>
      </c>
      <c r="AK49" s="129">
        <v>0</v>
      </c>
      <c r="AL49" s="129">
        <v>180</v>
      </c>
      <c r="AM49" s="129"/>
      <c r="AN49" s="134">
        <f t="shared" si="6"/>
        <v>0</v>
      </c>
      <c r="AO49" s="134">
        <f t="shared" si="7"/>
        <v>0</v>
      </c>
      <c r="AP49" s="129"/>
      <c r="AQ49" s="129"/>
      <c r="AR49" s="129"/>
      <c r="AS49" s="129"/>
      <c r="AT49" s="129"/>
      <c r="AU49" s="129"/>
      <c r="AV49" s="129"/>
      <c r="AW49" s="136"/>
      <c r="AX49" s="129"/>
      <c r="AY49" s="129"/>
      <c r="AZ49" s="129"/>
      <c r="BA49" s="129"/>
      <c r="BB49" s="129"/>
      <c r="BC49" s="129"/>
      <c r="BD49" s="129"/>
      <c r="BE49" s="129"/>
      <c r="BF49" s="134">
        <f t="shared" si="9"/>
        <v>496.04999999999995</v>
      </c>
      <c r="BG49" s="129"/>
      <c r="BH49" s="80"/>
      <c r="BI49" s="143"/>
    </row>
    <row r="50" spans="1:61" ht="14.25" customHeight="1">
      <c r="A50" s="129">
        <v>44</v>
      </c>
      <c r="B50" s="129" t="s">
        <v>123</v>
      </c>
      <c r="C50" s="130" t="s">
        <v>167</v>
      </c>
      <c r="D50" s="131">
        <v>19</v>
      </c>
      <c r="E50" s="131"/>
      <c r="F50" s="131"/>
      <c r="G50" s="131">
        <v>11</v>
      </c>
      <c r="H50" s="131">
        <f t="shared" si="0"/>
        <v>30</v>
      </c>
      <c r="I50" s="134">
        <f t="shared" si="1"/>
        <v>432.98200000000003</v>
      </c>
      <c r="J50" s="134">
        <f t="shared" si="2"/>
        <v>183.81</v>
      </c>
      <c r="K50" s="129">
        <v>84.32</v>
      </c>
      <c r="L50" s="134">
        <f t="shared" si="3"/>
        <v>42.75</v>
      </c>
      <c r="M50" s="129">
        <v>42.75</v>
      </c>
      <c r="N50" s="129"/>
      <c r="O50" s="129"/>
      <c r="P50" s="129"/>
      <c r="Q50" s="129"/>
      <c r="R50" s="134">
        <f t="shared" si="4"/>
        <v>7.03</v>
      </c>
      <c r="S50" s="129">
        <v>7.03</v>
      </c>
      <c r="T50" s="129"/>
      <c r="U50" s="129"/>
      <c r="V50" s="129"/>
      <c r="W50" s="129"/>
      <c r="X50" s="129"/>
      <c r="Y50" s="136">
        <v>21.46</v>
      </c>
      <c r="Z50" s="129"/>
      <c r="AA50" s="129">
        <v>10.89</v>
      </c>
      <c r="AB50" s="129"/>
      <c r="AC50" s="129">
        <v>1.27</v>
      </c>
      <c r="AD50" s="129">
        <v>16.09</v>
      </c>
      <c r="AE50" s="129"/>
      <c r="AF50" s="129"/>
      <c r="AG50" s="134">
        <v>1E-4</v>
      </c>
      <c r="AH50" s="139" t="s">
        <v>167</v>
      </c>
      <c r="AI50" s="134">
        <f t="shared" si="5"/>
        <v>245.86199999999999</v>
      </c>
      <c r="AJ50" s="140">
        <v>17.321999999999999</v>
      </c>
      <c r="AK50" s="129">
        <v>12.54</v>
      </c>
      <c r="AL50" s="129">
        <v>216</v>
      </c>
      <c r="AM50" s="129"/>
      <c r="AN50" s="134">
        <f t="shared" si="6"/>
        <v>3.31</v>
      </c>
      <c r="AO50" s="134">
        <f t="shared" si="7"/>
        <v>0</v>
      </c>
      <c r="AP50" s="129"/>
      <c r="AQ50" s="129"/>
      <c r="AR50" s="129"/>
      <c r="AS50" s="129"/>
      <c r="AT50" s="129">
        <v>3.31</v>
      </c>
      <c r="AU50" s="129"/>
      <c r="AV50" s="129"/>
      <c r="AW50" s="136"/>
      <c r="AX50" s="129"/>
      <c r="AY50" s="129"/>
      <c r="AZ50" s="129"/>
      <c r="BA50" s="129"/>
      <c r="BB50" s="129"/>
      <c r="BC50" s="129"/>
      <c r="BD50" s="129"/>
      <c r="BE50" s="129"/>
      <c r="BF50" s="134">
        <f t="shared" si="9"/>
        <v>432.98200000000003</v>
      </c>
      <c r="BG50" s="129"/>
      <c r="BH50" s="80"/>
      <c r="BI50" s="143"/>
    </row>
    <row r="51" spans="1:61" ht="14.25" customHeight="1">
      <c r="A51" s="129">
        <v>45</v>
      </c>
      <c r="B51" s="129" t="s">
        <v>123</v>
      </c>
      <c r="C51" s="130" t="s">
        <v>168</v>
      </c>
      <c r="D51" s="131">
        <v>200</v>
      </c>
      <c r="E51" s="131"/>
      <c r="F51" s="131"/>
      <c r="G51" s="131">
        <v>121</v>
      </c>
      <c r="H51" s="131">
        <f t="shared" si="0"/>
        <v>321</v>
      </c>
      <c r="I51" s="134">
        <f t="shared" si="1"/>
        <v>2514.8719999999998</v>
      </c>
      <c r="J51" s="134">
        <f t="shared" si="2"/>
        <v>1829.3999999999996</v>
      </c>
      <c r="K51" s="129">
        <v>751.05</v>
      </c>
      <c r="L51" s="134">
        <f t="shared" si="3"/>
        <v>84.14</v>
      </c>
      <c r="M51" s="129"/>
      <c r="N51" s="129">
        <v>84.14</v>
      </c>
      <c r="O51" s="129"/>
      <c r="P51" s="129"/>
      <c r="Q51" s="129"/>
      <c r="R51" s="134">
        <f t="shared" si="4"/>
        <v>18.16</v>
      </c>
      <c r="S51" s="129">
        <v>18.16</v>
      </c>
      <c r="T51" s="129"/>
      <c r="U51" s="129"/>
      <c r="V51" s="129"/>
      <c r="W51" s="129"/>
      <c r="X51" s="129">
        <v>498</v>
      </c>
      <c r="Y51" s="136">
        <v>199.85</v>
      </c>
      <c r="Z51" s="129"/>
      <c r="AA51" s="129">
        <v>107.08</v>
      </c>
      <c r="AB51" s="129"/>
      <c r="AC51" s="129">
        <v>21.23</v>
      </c>
      <c r="AD51" s="129">
        <v>149.88999999999999</v>
      </c>
      <c r="AE51" s="129"/>
      <c r="AF51" s="129"/>
      <c r="AG51" s="134">
        <v>1E-4</v>
      </c>
      <c r="AH51" s="139" t="s">
        <v>168</v>
      </c>
      <c r="AI51" s="134">
        <f t="shared" si="5"/>
        <v>642.71199999999999</v>
      </c>
      <c r="AJ51" s="140">
        <v>152.71199999999999</v>
      </c>
      <c r="AK51" s="129">
        <v>0</v>
      </c>
      <c r="AL51" s="129">
        <v>470</v>
      </c>
      <c r="AM51" s="129">
        <v>20</v>
      </c>
      <c r="AN51" s="134">
        <f t="shared" si="6"/>
        <v>42.76</v>
      </c>
      <c r="AO51" s="134">
        <f t="shared" si="7"/>
        <v>0</v>
      </c>
      <c r="AP51" s="129"/>
      <c r="AQ51" s="129"/>
      <c r="AR51" s="129"/>
      <c r="AS51" s="129"/>
      <c r="AT51" s="129">
        <v>42.76</v>
      </c>
      <c r="AU51" s="129"/>
      <c r="AV51" s="129"/>
      <c r="AW51" s="136"/>
      <c r="AX51" s="129"/>
      <c r="AY51" s="129"/>
      <c r="AZ51" s="129"/>
      <c r="BA51" s="129"/>
      <c r="BB51" s="129"/>
      <c r="BC51" s="129"/>
      <c r="BD51" s="129"/>
      <c r="BE51" s="129"/>
      <c r="BF51" s="134">
        <f t="shared" si="9"/>
        <v>2514.8719999999998</v>
      </c>
      <c r="BG51" s="129"/>
      <c r="BH51" s="80"/>
      <c r="BI51" s="143"/>
    </row>
    <row r="52" spans="1:61" ht="14.25" customHeight="1">
      <c r="A52" s="129">
        <v>46</v>
      </c>
      <c r="B52" s="129" t="s">
        <v>123</v>
      </c>
      <c r="C52" s="130" t="s">
        <v>169</v>
      </c>
      <c r="D52" s="131">
        <v>17</v>
      </c>
      <c r="E52" s="131"/>
      <c r="F52" s="131"/>
      <c r="G52" s="131"/>
      <c r="H52" s="131">
        <f t="shared" si="0"/>
        <v>17</v>
      </c>
      <c r="I52" s="134">
        <f t="shared" si="1"/>
        <v>203.67</v>
      </c>
      <c r="J52" s="134">
        <f t="shared" si="2"/>
        <v>159.42999999999998</v>
      </c>
      <c r="K52" s="129">
        <v>60.46</v>
      </c>
      <c r="L52" s="134">
        <f t="shared" si="3"/>
        <v>13.9</v>
      </c>
      <c r="M52" s="129"/>
      <c r="N52" s="129">
        <v>13.9</v>
      </c>
      <c r="O52" s="129"/>
      <c r="P52" s="129"/>
      <c r="Q52" s="129"/>
      <c r="R52" s="134">
        <f t="shared" si="4"/>
        <v>3.47</v>
      </c>
      <c r="S52" s="129">
        <v>3.47</v>
      </c>
      <c r="T52" s="129"/>
      <c r="U52" s="129"/>
      <c r="V52" s="129"/>
      <c r="W52" s="129"/>
      <c r="X52" s="129">
        <v>42.33</v>
      </c>
      <c r="Y52" s="136">
        <v>16.45</v>
      </c>
      <c r="Z52" s="129"/>
      <c r="AA52" s="129">
        <v>8.73</v>
      </c>
      <c r="AB52" s="129"/>
      <c r="AC52" s="129">
        <v>1.75</v>
      </c>
      <c r="AD52" s="129">
        <v>12.34</v>
      </c>
      <c r="AE52" s="129"/>
      <c r="AF52" s="129"/>
      <c r="AG52" s="134">
        <v>1E-4</v>
      </c>
      <c r="AH52" s="139" t="s">
        <v>169</v>
      </c>
      <c r="AI52" s="134">
        <f t="shared" si="5"/>
        <v>44.24</v>
      </c>
      <c r="AJ52" s="140">
        <v>12.24</v>
      </c>
      <c r="AK52" s="129">
        <v>0</v>
      </c>
      <c r="AL52" s="129">
        <v>32</v>
      </c>
      <c r="AM52" s="129"/>
      <c r="AN52" s="134">
        <f t="shared" si="6"/>
        <v>0</v>
      </c>
      <c r="AO52" s="134">
        <f t="shared" si="7"/>
        <v>0</v>
      </c>
      <c r="AP52" s="129"/>
      <c r="AQ52" s="129"/>
      <c r="AR52" s="129"/>
      <c r="AS52" s="129"/>
      <c r="AT52" s="129"/>
      <c r="AU52" s="129"/>
      <c r="AV52" s="129"/>
      <c r="AW52" s="136"/>
      <c r="AX52" s="129"/>
      <c r="AY52" s="129"/>
      <c r="AZ52" s="129"/>
      <c r="BA52" s="129"/>
      <c r="BB52" s="129"/>
      <c r="BC52" s="129"/>
      <c r="BD52" s="129"/>
      <c r="BE52" s="129"/>
      <c r="BF52" s="134">
        <f t="shared" si="9"/>
        <v>203.67</v>
      </c>
      <c r="BG52" s="129"/>
      <c r="BH52" s="80"/>
      <c r="BI52" s="143"/>
    </row>
    <row r="53" spans="1:61" ht="14.25" customHeight="1">
      <c r="A53" s="129">
        <v>47</v>
      </c>
      <c r="B53" s="129" t="s">
        <v>123</v>
      </c>
      <c r="C53" s="130" t="s">
        <v>170</v>
      </c>
      <c r="D53" s="131">
        <v>8</v>
      </c>
      <c r="E53" s="131"/>
      <c r="F53" s="131"/>
      <c r="G53" s="131">
        <v>4</v>
      </c>
      <c r="H53" s="131">
        <f t="shared" si="0"/>
        <v>12</v>
      </c>
      <c r="I53" s="134">
        <f t="shared" si="1"/>
        <v>105.268</v>
      </c>
      <c r="J53" s="134">
        <f t="shared" si="2"/>
        <v>71.39</v>
      </c>
      <c r="K53" s="129">
        <v>31.71</v>
      </c>
      <c r="L53" s="134">
        <f t="shared" si="3"/>
        <v>0</v>
      </c>
      <c r="M53" s="129"/>
      <c r="N53" s="129"/>
      <c r="O53" s="129"/>
      <c r="P53" s="129"/>
      <c r="Q53" s="129"/>
      <c r="R53" s="134">
        <f t="shared" si="4"/>
        <v>0</v>
      </c>
      <c r="S53" s="129"/>
      <c r="T53" s="129"/>
      <c r="U53" s="129"/>
      <c r="V53" s="129"/>
      <c r="W53" s="129"/>
      <c r="X53" s="129">
        <v>19.920000000000002</v>
      </c>
      <c r="Y53" s="136">
        <v>8.26</v>
      </c>
      <c r="Z53" s="129"/>
      <c r="AA53" s="129">
        <v>4.42</v>
      </c>
      <c r="AB53" s="129"/>
      <c r="AC53" s="129">
        <v>0.88</v>
      </c>
      <c r="AD53" s="129">
        <v>6.2</v>
      </c>
      <c r="AE53" s="129"/>
      <c r="AF53" s="129"/>
      <c r="AG53" s="134">
        <v>1E-4</v>
      </c>
      <c r="AH53" s="139" t="s">
        <v>170</v>
      </c>
      <c r="AI53" s="134">
        <f t="shared" si="5"/>
        <v>33.048000000000002</v>
      </c>
      <c r="AJ53" s="140">
        <v>6.048</v>
      </c>
      <c r="AK53" s="129">
        <v>0</v>
      </c>
      <c r="AL53" s="129">
        <v>27</v>
      </c>
      <c r="AM53" s="129"/>
      <c r="AN53" s="134">
        <f t="shared" si="6"/>
        <v>0.83</v>
      </c>
      <c r="AO53" s="134">
        <f t="shared" si="7"/>
        <v>0</v>
      </c>
      <c r="AP53" s="129"/>
      <c r="AQ53" s="129"/>
      <c r="AR53" s="129"/>
      <c r="AS53" s="129"/>
      <c r="AT53" s="129">
        <v>0.83</v>
      </c>
      <c r="AU53" s="129"/>
      <c r="AV53" s="129"/>
      <c r="AW53" s="136"/>
      <c r="AX53" s="129"/>
      <c r="AY53" s="129"/>
      <c r="AZ53" s="129"/>
      <c r="BA53" s="129"/>
      <c r="BB53" s="129"/>
      <c r="BC53" s="129"/>
      <c r="BD53" s="129"/>
      <c r="BE53" s="129"/>
      <c r="BF53" s="134">
        <f t="shared" si="9"/>
        <v>105.268</v>
      </c>
      <c r="BG53" s="129"/>
      <c r="BH53" s="80"/>
      <c r="BI53" s="143"/>
    </row>
    <row r="54" spans="1:61" ht="14.25" customHeight="1">
      <c r="A54" s="129">
        <v>48</v>
      </c>
      <c r="B54" s="129" t="s">
        <v>123</v>
      </c>
      <c r="C54" s="130" t="s">
        <v>171</v>
      </c>
      <c r="D54" s="131">
        <v>32</v>
      </c>
      <c r="E54" s="131"/>
      <c r="F54" s="131"/>
      <c r="G54" s="131">
        <v>18</v>
      </c>
      <c r="H54" s="131">
        <f t="shared" si="0"/>
        <v>50</v>
      </c>
      <c r="I54" s="134">
        <f t="shared" si="1"/>
        <v>420.84600000000006</v>
      </c>
      <c r="J54" s="134">
        <f t="shared" si="2"/>
        <v>261.09000000000003</v>
      </c>
      <c r="K54" s="129">
        <v>109.15</v>
      </c>
      <c r="L54" s="134">
        <f t="shared" si="3"/>
        <v>0</v>
      </c>
      <c r="M54" s="129"/>
      <c r="N54" s="129"/>
      <c r="O54" s="129"/>
      <c r="P54" s="129"/>
      <c r="Q54" s="129"/>
      <c r="R54" s="134">
        <f t="shared" si="4"/>
        <v>0</v>
      </c>
      <c r="S54" s="129"/>
      <c r="T54" s="129"/>
      <c r="U54" s="129"/>
      <c r="V54" s="129"/>
      <c r="W54" s="129"/>
      <c r="X54" s="129">
        <v>79.680000000000007</v>
      </c>
      <c r="Y54" s="136">
        <v>30.21</v>
      </c>
      <c r="Z54" s="129"/>
      <c r="AA54" s="129">
        <v>16.18</v>
      </c>
      <c r="AB54" s="129"/>
      <c r="AC54" s="129">
        <v>3.21</v>
      </c>
      <c r="AD54" s="129">
        <v>22.66</v>
      </c>
      <c r="AE54" s="129"/>
      <c r="AF54" s="129"/>
      <c r="AG54" s="134">
        <v>1E-4</v>
      </c>
      <c r="AH54" s="139" t="s">
        <v>171</v>
      </c>
      <c r="AI54" s="134">
        <f t="shared" si="5"/>
        <v>155.33600000000001</v>
      </c>
      <c r="AJ54" s="140">
        <v>24.335999999999999</v>
      </c>
      <c r="AK54" s="129">
        <v>0</v>
      </c>
      <c r="AL54" s="129">
        <v>131</v>
      </c>
      <c r="AM54" s="129"/>
      <c r="AN54" s="134">
        <f t="shared" si="6"/>
        <v>4.42</v>
      </c>
      <c r="AO54" s="134">
        <f t="shared" si="7"/>
        <v>0</v>
      </c>
      <c r="AP54" s="129"/>
      <c r="AQ54" s="129"/>
      <c r="AR54" s="129"/>
      <c r="AS54" s="129"/>
      <c r="AT54" s="129">
        <v>4.42</v>
      </c>
      <c r="AU54" s="129"/>
      <c r="AV54" s="129"/>
      <c r="AW54" s="136"/>
      <c r="AX54" s="129"/>
      <c r="AY54" s="129"/>
      <c r="AZ54" s="129"/>
      <c r="BA54" s="129"/>
      <c r="BB54" s="129"/>
      <c r="BC54" s="129"/>
      <c r="BD54" s="129"/>
      <c r="BE54" s="129"/>
      <c r="BF54" s="134">
        <f t="shared" si="9"/>
        <v>420.84600000000006</v>
      </c>
      <c r="BG54" s="129"/>
      <c r="BH54" s="80"/>
      <c r="BI54" s="143"/>
    </row>
    <row r="55" spans="1:61" ht="14.25" customHeight="1">
      <c r="A55" s="129">
        <v>49</v>
      </c>
      <c r="B55" s="129" t="s">
        <v>123</v>
      </c>
      <c r="C55" s="130" t="s">
        <v>172</v>
      </c>
      <c r="D55" s="131">
        <v>9</v>
      </c>
      <c r="E55" s="131"/>
      <c r="F55" s="131"/>
      <c r="G55" s="131"/>
      <c r="H55" s="131">
        <f t="shared" si="0"/>
        <v>9</v>
      </c>
      <c r="I55" s="134">
        <f t="shared" si="1"/>
        <v>131.51999999999998</v>
      </c>
      <c r="J55" s="134">
        <f t="shared" si="2"/>
        <v>71.879999999999981</v>
      </c>
      <c r="K55" s="129">
        <v>29.61</v>
      </c>
      <c r="L55" s="134">
        <f t="shared" si="3"/>
        <v>0</v>
      </c>
      <c r="M55" s="129"/>
      <c r="N55" s="129"/>
      <c r="O55" s="129"/>
      <c r="P55" s="129"/>
      <c r="Q55" s="129"/>
      <c r="R55" s="134">
        <f t="shared" si="4"/>
        <v>0</v>
      </c>
      <c r="S55" s="129"/>
      <c r="T55" s="129"/>
      <c r="U55" s="129"/>
      <c r="V55" s="129"/>
      <c r="W55" s="129"/>
      <c r="X55" s="129">
        <v>22.41</v>
      </c>
      <c r="Y55" s="136">
        <v>8.32</v>
      </c>
      <c r="Z55" s="129"/>
      <c r="AA55" s="129">
        <v>4.42</v>
      </c>
      <c r="AB55" s="129"/>
      <c r="AC55" s="129">
        <v>0.88</v>
      </c>
      <c r="AD55" s="129">
        <v>6.24</v>
      </c>
      <c r="AE55" s="129"/>
      <c r="AF55" s="129"/>
      <c r="AG55" s="134">
        <v>1E-4</v>
      </c>
      <c r="AH55" s="139" t="s">
        <v>172</v>
      </c>
      <c r="AI55" s="134">
        <f t="shared" si="5"/>
        <v>52.08</v>
      </c>
      <c r="AJ55" s="140">
        <v>6.48</v>
      </c>
      <c r="AK55" s="129">
        <v>0</v>
      </c>
      <c r="AL55" s="129">
        <v>45.6</v>
      </c>
      <c r="AM55" s="129"/>
      <c r="AN55" s="134">
        <f t="shared" si="6"/>
        <v>7.56</v>
      </c>
      <c r="AO55" s="134">
        <f t="shared" si="7"/>
        <v>0</v>
      </c>
      <c r="AP55" s="129"/>
      <c r="AQ55" s="129"/>
      <c r="AR55" s="129"/>
      <c r="AS55" s="129"/>
      <c r="AT55" s="129"/>
      <c r="AU55" s="129"/>
      <c r="AV55" s="129"/>
      <c r="AW55" s="136"/>
      <c r="AX55" s="129"/>
      <c r="AY55" s="129"/>
      <c r="AZ55" s="129"/>
      <c r="BA55" s="129">
        <v>7.56</v>
      </c>
      <c r="BB55" s="129"/>
      <c r="BC55" s="129"/>
      <c r="BD55" s="129"/>
      <c r="BE55" s="129"/>
      <c r="BF55" s="134">
        <f t="shared" si="9"/>
        <v>131.51999999999998</v>
      </c>
      <c r="BG55" s="129"/>
      <c r="BH55" s="80"/>
      <c r="BI55" s="143"/>
    </row>
    <row r="56" spans="1:61" ht="14.25" customHeight="1">
      <c r="A56" s="129">
        <v>50</v>
      </c>
      <c r="B56" s="129" t="s">
        <v>123</v>
      </c>
      <c r="C56" s="130" t="s">
        <v>173</v>
      </c>
      <c r="D56" s="131">
        <v>70</v>
      </c>
      <c r="E56" s="131"/>
      <c r="F56" s="131"/>
      <c r="G56" s="131"/>
      <c r="H56" s="131">
        <f t="shared" si="0"/>
        <v>70</v>
      </c>
      <c r="I56" s="134">
        <f t="shared" si="1"/>
        <v>1076.27</v>
      </c>
      <c r="J56" s="134">
        <f t="shared" si="2"/>
        <v>586.87</v>
      </c>
      <c r="K56" s="129">
        <v>238.98</v>
      </c>
      <c r="L56" s="134">
        <f t="shared" si="3"/>
        <v>11.04</v>
      </c>
      <c r="M56" s="129"/>
      <c r="N56" s="129">
        <v>11.04</v>
      </c>
      <c r="O56" s="129"/>
      <c r="P56" s="129"/>
      <c r="Q56" s="129"/>
      <c r="R56" s="134">
        <f t="shared" si="4"/>
        <v>4.6900000000000004</v>
      </c>
      <c r="S56" s="129">
        <v>4.6900000000000004</v>
      </c>
      <c r="T56" s="129"/>
      <c r="U56" s="129"/>
      <c r="V56" s="129"/>
      <c r="W56" s="129"/>
      <c r="X56" s="129">
        <v>174.3</v>
      </c>
      <c r="Y56" s="136">
        <v>66.12</v>
      </c>
      <c r="Z56" s="129"/>
      <c r="AA56" s="129">
        <v>35.130000000000003</v>
      </c>
      <c r="AB56" s="129"/>
      <c r="AC56" s="129">
        <v>7.02</v>
      </c>
      <c r="AD56" s="129">
        <v>49.59</v>
      </c>
      <c r="AE56" s="129"/>
      <c r="AF56" s="129"/>
      <c r="AG56" s="134">
        <v>1E-4</v>
      </c>
      <c r="AH56" s="139" t="s">
        <v>173</v>
      </c>
      <c r="AI56" s="134">
        <f t="shared" si="5"/>
        <v>489.4</v>
      </c>
      <c r="AJ56" s="140">
        <v>50.4</v>
      </c>
      <c r="AK56" s="129">
        <v>0</v>
      </c>
      <c r="AL56" s="129">
        <v>340</v>
      </c>
      <c r="AM56" s="129">
        <v>99</v>
      </c>
      <c r="AN56" s="134">
        <f t="shared" si="6"/>
        <v>0</v>
      </c>
      <c r="AO56" s="134">
        <f t="shared" si="7"/>
        <v>0</v>
      </c>
      <c r="AP56" s="129"/>
      <c r="AQ56" s="129"/>
      <c r="AR56" s="129"/>
      <c r="AS56" s="129"/>
      <c r="AT56" s="129"/>
      <c r="AU56" s="129"/>
      <c r="AV56" s="129"/>
      <c r="AW56" s="136"/>
      <c r="AX56" s="129"/>
      <c r="AY56" s="129"/>
      <c r="AZ56" s="129"/>
      <c r="BA56" s="129"/>
      <c r="BB56" s="129"/>
      <c r="BC56" s="129"/>
      <c r="BD56" s="129"/>
      <c r="BE56" s="129"/>
      <c r="BF56" s="134">
        <f t="shared" si="9"/>
        <v>1076.27</v>
      </c>
      <c r="BG56" s="129"/>
      <c r="BH56" s="80"/>
      <c r="BI56" s="143"/>
    </row>
    <row r="57" spans="1:61" ht="14.25" customHeight="1">
      <c r="A57" s="129">
        <v>51</v>
      </c>
      <c r="B57" s="129" t="s">
        <v>123</v>
      </c>
      <c r="C57" s="130" t="s">
        <v>174</v>
      </c>
      <c r="D57" s="131">
        <v>151</v>
      </c>
      <c r="E57" s="131"/>
      <c r="F57" s="131"/>
      <c r="G57" s="131">
        <v>36</v>
      </c>
      <c r="H57" s="131">
        <f t="shared" si="0"/>
        <v>187</v>
      </c>
      <c r="I57" s="134">
        <f t="shared" si="1"/>
        <v>4703.7919999999995</v>
      </c>
      <c r="J57" s="134">
        <f t="shared" si="2"/>
        <v>1327.6799999999998</v>
      </c>
      <c r="K57" s="129">
        <v>535.41999999999996</v>
      </c>
      <c r="L57" s="134">
        <f t="shared" si="3"/>
        <v>179.39</v>
      </c>
      <c r="M57" s="129">
        <v>128.25</v>
      </c>
      <c r="N57" s="129">
        <v>51.14</v>
      </c>
      <c r="O57" s="129"/>
      <c r="P57" s="129"/>
      <c r="Q57" s="129"/>
      <c r="R57" s="134">
        <f t="shared" si="4"/>
        <v>32.68</v>
      </c>
      <c r="S57" s="129">
        <v>32.68</v>
      </c>
      <c r="T57" s="129"/>
      <c r="U57" s="129"/>
      <c r="V57" s="129"/>
      <c r="W57" s="129"/>
      <c r="X57" s="129">
        <v>234.06</v>
      </c>
      <c r="Y57" s="136">
        <v>146.76</v>
      </c>
      <c r="Z57" s="129"/>
      <c r="AA57" s="129">
        <v>76.58</v>
      </c>
      <c r="AB57" s="129"/>
      <c r="AC57" s="129">
        <v>12.72</v>
      </c>
      <c r="AD57" s="129">
        <v>110.07</v>
      </c>
      <c r="AE57" s="129"/>
      <c r="AF57" s="129"/>
      <c r="AG57" s="134">
        <v>1E-4</v>
      </c>
      <c r="AH57" s="139" t="s">
        <v>174</v>
      </c>
      <c r="AI57" s="134">
        <f t="shared" si="5"/>
        <v>3371.5819999999999</v>
      </c>
      <c r="AJ57" s="140">
        <v>133.96199999999999</v>
      </c>
      <c r="AK57" s="129">
        <v>37.619999999999997</v>
      </c>
      <c r="AL57" s="129">
        <v>1350</v>
      </c>
      <c r="AM57" s="129">
        <v>1850</v>
      </c>
      <c r="AN57" s="134">
        <f t="shared" si="6"/>
        <v>4.53</v>
      </c>
      <c r="AO57" s="134">
        <f t="shared" si="7"/>
        <v>0</v>
      </c>
      <c r="AP57" s="129"/>
      <c r="AQ57" s="129"/>
      <c r="AR57" s="129"/>
      <c r="AS57" s="129"/>
      <c r="AT57" s="129">
        <v>4.53</v>
      </c>
      <c r="AU57" s="129"/>
      <c r="AV57" s="129"/>
      <c r="AW57" s="136"/>
      <c r="AX57" s="129"/>
      <c r="AY57" s="129"/>
      <c r="AZ57" s="129"/>
      <c r="BA57" s="129"/>
      <c r="BB57" s="129"/>
      <c r="BC57" s="129"/>
      <c r="BD57" s="129"/>
      <c r="BE57" s="129"/>
      <c r="BF57" s="134">
        <f t="shared" si="9"/>
        <v>4703.7919999999995</v>
      </c>
      <c r="BG57" s="129"/>
      <c r="BH57" s="80"/>
      <c r="BI57" s="143"/>
    </row>
    <row r="58" spans="1:61" ht="14.25" customHeight="1">
      <c r="A58" s="129">
        <v>52</v>
      </c>
      <c r="B58" s="129" t="s">
        <v>123</v>
      </c>
      <c r="C58" s="130" t="s">
        <v>175</v>
      </c>
      <c r="D58" s="131">
        <v>31</v>
      </c>
      <c r="E58" s="131"/>
      <c r="F58" s="131"/>
      <c r="G58" s="131">
        <v>8</v>
      </c>
      <c r="H58" s="131">
        <f t="shared" si="0"/>
        <v>39</v>
      </c>
      <c r="I58" s="134">
        <f t="shared" si="1"/>
        <v>402.83600000000001</v>
      </c>
      <c r="J58" s="134">
        <f t="shared" si="2"/>
        <v>246.11</v>
      </c>
      <c r="K58" s="129">
        <v>100.85</v>
      </c>
      <c r="L58" s="134">
        <f t="shared" si="3"/>
        <v>0</v>
      </c>
      <c r="M58" s="129"/>
      <c r="N58" s="129"/>
      <c r="O58" s="129"/>
      <c r="P58" s="129"/>
      <c r="Q58" s="129"/>
      <c r="R58" s="134">
        <f t="shared" si="4"/>
        <v>0</v>
      </c>
      <c r="S58" s="129"/>
      <c r="T58" s="129"/>
      <c r="U58" s="129"/>
      <c r="V58" s="129"/>
      <c r="W58" s="129"/>
      <c r="X58" s="129">
        <v>77.19</v>
      </c>
      <c r="Y58" s="136">
        <v>28.49</v>
      </c>
      <c r="Z58" s="129"/>
      <c r="AA58" s="129">
        <v>15.19</v>
      </c>
      <c r="AB58" s="129"/>
      <c r="AC58" s="129">
        <v>3.03</v>
      </c>
      <c r="AD58" s="129">
        <v>21.36</v>
      </c>
      <c r="AE58" s="129"/>
      <c r="AF58" s="129"/>
      <c r="AG58" s="134">
        <v>1E-4</v>
      </c>
      <c r="AH58" s="139" t="s">
        <v>175</v>
      </c>
      <c r="AI58" s="134">
        <f t="shared" si="5"/>
        <v>155.89600000000002</v>
      </c>
      <c r="AJ58" s="140">
        <v>22.896000000000001</v>
      </c>
      <c r="AK58" s="129">
        <v>0</v>
      </c>
      <c r="AL58" s="129">
        <v>133</v>
      </c>
      <c r="AM58" s="129"/>
      <c r="AN58" s="134">
        <f t="shared" si="6"/>
        <v>0.83</v>
      </c>
      <c r="AO58" s="134">
        <f t="shared" si="7"/>
        <v>0</v>
      </c>
      <c r="AP58" s="129"/>
      <c r="AQ58" s="129"/>
      <c r="AR58" s="129"/>
      <c r="AS58" s="129"/>
      <c r="AT58" s="129">
        <v>0.83</v>
      </c>
      <c r="AU58" s="129"/>
      <c r="AV58" s="129"/>
      <c r="AW58" s="136"/>
      <c r="AX58" s="129"/>
      <c r="AY58" s="129"/>
      <c r="AZ58" s="129"/>
      <c r="BA58" s="129"/>
      <c r="BB58" s="129"/>
      <c r="BC58" s="129"/>
      <c r="BD58" s="129"/>
      <c r="BE58" s="129"/>
      <c r="BF58" s="134">
        <f t="shared" si="9"/>
        <v>402.83600000000001</v>
      </c>
      <c r="BG58" s="129"/>
      <c r="BH58" s="80"/>
      <c r="BI58" s="143"/>
    </row>
    <row r="59" spans="1:61" ht="14.25" customHeight="1">
      <c r="A59" s="129">
        <v>53</v>
      </c>
      <c r="B59" s="129" t="s">
        <v>123</v>
      </c>
      <c r="C59" s="130" t="s">
        <v>176</v>
      </c>
      <c r="D59" s="131">
        <v>4</v>
      </c>
      <c r="E59" s="131"/>
      <c r="F59" s="131"/>
      <c r="G59" s="131"/>
      <c r="H59" s="131">
        <f t="shared" si="0"/>
        <v>4</v>
      </c>
      <c r="I59" s="134">
        <f t="shared" si="1"/>
        <v>134.62</v>
      </c>
      <c r="J59" s="134">
        <f t="shared" si="2"/>
        <v>31.740000000000002</v>
      </c>
      <c r="K59" s="129">
        <v>13.01</v>
      </c>
      <c r="L59" s="134">
        <f t="shared" si="3"/>
        <v>0</v>
      </c>
      <c r="M59" s="129"/>
      <c r="N59" s="129"/>
      <c r="O59" s="129"/>
      <c r="P59" s="129"/>
      <c r="Q59" s="129"/>
      <c r="R59" s="134">
        <f t="shared" si="4"/>
        <v>0</v>
      </c>
      <c r="S59" s="129"/>
      <c r="T59" s="129"/>
      <c r="U59" s="129"/>
      <c r="V59" s="129"/>
      <c r="W59" s="129"/>
      <c r="X59" s="129">
        <v>9.9600000000000009</v>
      </c>
      <c r="Y59" s="136">
        <v>3.67</v>
      </c>
      <c r="Z59" s="129"/>
      <c r="AA59" s="129">
        <v>1.95</v>
      </c>
      <c r="AB59" s="129"/>
      <c r="AC59" s="129">
        <v>0.39</v>
      </c>
      <c r="AD59" s="129">
        <v>2.76</v>
      </c>
      <c r="AE59" s="129"/>
      <c r="AF59" s="129"/>
      <c r="AG59" s="134">
        <v>1E-4</v>
      </c>
      <c r="AH59" s="139" t="s">
        <v>176</v>
      </c>
      <c r="AI59" s="134">
        <f t="shared" si="5"/>
        <v>102.88</v>
      </c>
      <c r="AJ59" s="140">
        <v>2.88</v>
      </c>
      <c r="AK59" s="129">
        <v>0</v>
      </c>
      <c r="AL59" s="129"/>
      <c r="AM59" s="129">
        <v>100</v>
      </c>
      <c r="AN59" s="134">
        <f t="shared" si="6"/>
        <v>0</v>
      </c>
      <c r="AO59" s="134">
        <f t="shared" si="7"/>
        <v>0</v>
      </c>
      <c r="AP59" s="129"/>
      <c r="AQ59" s="129"/>
      <c r="AR59" s="129"/>
      <c r="AS59" s="129"/>
      <c r="AT59" s="129"/>
      <c r="AU59" s="129"/>
      <c r="AV59" s="129"/>
      <c r="AW59" s="136"/>
      <c r="AX59" s="129"/>
      <c r="AY59" s="129"/>
      <c r="AZ59" s="129"/>
      <c r="BA59" s="129"/>
      <c r="BB59" s="129"/>
      <c r="BC59" s="129"/>
      <c r="BD59" s="129"/>
      <c r="BE59" s="129"/>
      <c r="BF59" s="134">
        <f t="shared" si="9"/>
        <v>134.62</v>
      </c>
      <c r="BG59" s="129"/>
      <c r="BH59" s="80"/>
      <c r="BI59" s="143"/>
    </row>
    <row r="60" spans="1:61" ht="14.25" customHeight="1">
      <c r="A60" s="129">
        <v>54</v>
      </c>
      <c r="B60" s="129" t="s">
        <v>123</v>
      </c>
      <c r="C60" s="130" t="s">
        <v>177</v>
      </c>
      <c r="D60" s="131">
        <v>31</v>
      </c>
      <c r="E60" s="131"/>
      <c r="F60" s="131"/>
      <c r="G60" s="131"/>
      <c r="H60" s="131">
        <f t="shared" si="0"/>
        <v>31</v>
      </c>
      <c r="I60" s="134">
        <f t="shared" si="1"/>
        <v>619.76</v>
      </c>
      <c r="J60" s="134">
        <f t="shared" si="2"/>
        <v>254.44000000000003</v>
      </c>
      <c r="K60" s="129">
        <v>106.92</v>
      </c>
      <c r="L60" s="134">
        <f t="shared" si="3"/>
        <v>0</v>
      </c>
      <c r="M60" s="129"/>
      <c r="N60" s="129"/>
      <c r="O60" s="129"/>
      <c r="P60" s="129"/>
      <c r="Q60" s="129"/>
      <c r="R60" s="134">
        <f t="shared" si="4"/>
        <v>0</v>
      </c>
      <c r="S60" s="129"/>
      <c r="T60" s="129"/>
      <c r="U60" s="129"/>
      <c r="V60" s="129"/>
      <c r="W60" s="129"/>
      <c r="X60" s="129">
        <v>77.19</v>
      </c>
      <c r="Y60" s="136">
        <v>29.46</v>
      </c>
      <c r="Z60" s="129"/>
      <c r="AA60" s="129">
        <v>15.65</v>
      </c>
      <c r="AB60" s="129"/>
      <c r="AC60" s="129">
        <v>3.13</v>
      </c>
      <c r="AD60" s="129">
        <v>22.09</v>
      </c>
      <c r="AE60" s="129"/>
      <c r="AF60" s="129"/>
      <c r="AG60" s="134">
        <v>1E-4</v>
      </c>
      <c r="AH60" s="139" t="s">
        <v>177</v>
      </c>
      <c r="AI60" s="134">
        <f t="shared" si="5"/>
        <v>365.32</v>
      </c>
      <c r="AJ60" s="140">
        <v>22.32</v>
      </c>
      <c r="AK60" s="129">
        <v>0</v>
      </c>
      <c r="AL60" s="129">
        <v>233</v>
      </c>
      <c r="AM60" s="129">
        <v>110</v>
      </c>
      <c r="AN60" s="134">
        <f t="shared" si="6"/>
        <v>0</v>
      </c>
      <c r="AO60" s="134">
        <f t="shared" si="7"/>
        <v>0</v>
      </c>
      <c r="AP60" s="129"/>
      <c r="AQ60" s="129"/>
      <c r="AR60" s="129"/>
      <c r="AS60" s="129"/>
      <c r="AT60" s="129"/>
      <c r="AU60" s="129"/>
      <c r="AV60" s="129"/>
      <c r="AW60" s="136"/>
      <c r="AX60" s="129"/>
      <c r="AY60" s="129"/>
      <c r="AZ60" s="129"/>
      <c r="BA60" s="129"/>
      <c r="BB60" s="129"/>
      <c r="BC60" s="129"/>
      <c r="BD60" s="129"/>
      <c r="BE60" s="129"/>
      <c r="BF60" s="134">
        <f t="shared" si="9"/>
        <v>619.76</v>
      </c>
      <c r="BG60" s="129"/>
      <c r="BH60" s="80"/>
      <c r="BI60" s="143"/>
    </row>
    <row r="61" spans="1:61" ht="14.25" customHeight="1">
      <c r="A61" s="129">
        <v>55</v>
      </c>
      <c r="B61" s="129" t="s">
        <v>123</v>
      </c>
      <c r="C61" s="130" t="s">
        <v>178</v>
      </c>
      <c r="D61" s="131">
        <v>0</v>
      </c>
      <c r="E61" s="131"/>
      <c r="F61" s="131"/>
      <c r="G61" s="131"/>
      <c r="H61" s="131">
        <f t="shared" si="0"/>
        <v>0</v>
      </c>
      <c r="I61" s="134">
        <f t="shared" si="1"/>
        <v>328</v>
      </c>
      <c r="J61" s="134">
        <f t="shared" si="2"/>
        <v>0</v>
      </c>
      <c r="K61" s="129"/>
      <c r="L61" s="134">
        <f t="shared" si="3"/>
        <v>0</v>
      </c>
      <c r="M61" s="129"/>
      <c r="N61" s="129"/>
      <c r="O61" s="129"/>
      <c r="P61" s="129"/>
      <c r="Q61" s="129"/>
      <c r="R61" s="134">
        <f t="shared" si="4"/>
        <v>0</v>
      </c>
      <c r="S61" s="129"/>
      <c r="T61" s="129"/>
      <c r="U61" s="129"/>
      <c r="V61" s="129"/>
      <c r="W61" s="129"/>
      <c r="X61" s="129"/>
      <c r="Y61" s="136"/>
      <c r="Z61" s="129"/>
      <c r="AA61" s="129"/>
      <c r="AB61" s="129"/>
      <c r="AC61" s="129"/>
      <c r="AD61" s="129"/>
      <c r="AE61" s="129"/>
      <c r="AF61" s="129"/>
      <c r="AG61" s="134">
        <v>1E-4</v>
      </c>
      <c r="AH61" s="139" t="s">
        <v>178</v>
      </c>
      <c r="AI61" s="134">
        <f t="shared" si="5"/>
        <v>328</v>
      </c>
      <c r="AJ61" s="140">
        <v>0</v>
      </c>
      <c r="AK61" s="129">
        <v>0</v>
      </c>
      <c r="AL61" s="129">
        <v>58</v>
      </c>
      <c r="AM61" s="129">
        <v>270</v>
      </c>
      <c r="AN61" s="134">
        <f t="shared" si="6"/>
        <v>0</v>
      </c>
      <c r="AO61" s="134">
        <f t="shared" si="7"/>
        <v>0</v>
      </c>
      <c r="AP61" s="129"/>
      <c r="AQ61" s="129"/>
      <c r="AR61" s="129"/>
      <c r="AS61" s="129"/>
      <c r="AT61" s="129"/>
      <c r="AU61" s="129"/>
      <c r="AV61" s="129"/>
      <c r="AW61" s="136"/>
      <c r="AX61" s="129"/>
      <c r="AY61" s="129"/>
      <c r="AZ61" s="129"/>
      <c r="BA61" s="129"/>
      <c r="BB61" s="129"/>
      <c r="BC61" s="129"/>
      <c r="BD61" s="129"/>
      <c r="BE61" s="129"/>
      <c r="BF61" s="134">
        <f t="shared" si="9"/>
        <v>328</v>
      </c>
      <c r="BG61" s="129"/>
      <c r="BH61" s="80"/>
      <c r="BI61" s="143"/>
    </row>
    <row r="62" spans="1:61" ht="14.25" customHeight="1">
      <c r="A62" s="129">
        <v>56</v>
      </c>
      <c r="B62" s="129" t="s">
        <v>123</v>
      </c>
      <c r="C62" s="130" t="s">
        <v>179</v>
      </c>
      <c r="D62" s="131">
        <v>16</v>
      </c>
      <c r="E62" s="131"/>
      <c r="F62" s="131"/>
      <c r="G62" s="131">
        <v>4</v>
      </c>
      <c r="H62" s="131">
        <f t="shared" si="0"/>
        <v>20</v>
      </c>
      <c r="I62" s="134">
        <f t="shared" si="1"/>
        <v>164.13800000000001</v>
      </c>
      <c r="J62" s="134">
        <f t="shared" si="2"/>
        <v>122.33</v>
      </c>
      <c r="K62" s="129">
        <v>48.66</v>
      </c>
      <c r="L62" s="134">
        <f t="shared" si="3"/>
        <v>0</v>
      </c>
      <c r="M62" s="129"/>
      <c r="N62" s="129"/>
      <c r="O62" s="129"/>
      <c r="P62" s="129"/>
      <c r="Q62" s="129"/>
      <c r="R62" s="134">
        <f t="shared" si="4"/>
        <v>0</v>
      </c>
      <c r="S62" s="129"/>
      <c r="T62" s="129"/>
      <c r="U62" s="129"/>
      <c r="V62" s="129"/>
      <c r="W62" s="129"/>
      <c r="X62" s="129">
        <v>39.840000000000003</v>
      </c>
      <c r="Y62" s="136">
        <v>14.16</v>
      </c>
      <c r="Z62" s="129"/>
      <c r="AA62" s="129">
        <v>7.55</v>
      </c>
      <c r="AB62" s="129"/>
      <c r="AC62" s="129">
        <v>1.5</v>
      </c>
      <c r="AD62" s="129">
        <v>10.62</v>
      </c>
      <c r="AE62" s="129"/>
      <c r="AF62" s="129"/>
      <c r="AG62" s="134">
        <v>1E-4</v>
      </c>
      <c r="AH62" s="139" t="s">
        <v>179</v>
      </c>
      <c r="AI62" s="134">
        <f t="shared" si="5"/>
        <v>41.808</v>
      </c>
      <c r="AJ62" s="140">
        <v>11.808</v>
      </c>
      <c r="AK62" s="129">
        <v>0</v>
      </c>
      <c r="AL62" s="129">
        <v>30</v>
      </c>
      <c r="AM62" s="129"/>
      <c r="AN62" s="134">
        <f t="shared" si="6"/>
        <v>0</v>
      </c>
      <c r="AO62" s="134">
        <f t="shared" si="7"/>
        <v>0</v>
      </c>
      <c r="AP62" s="129"/>
      <c r="AQ62" s="129"/>
      <c r="AR62" s="129"/>
      <c r="AS62" s="129"/>
      <c r="AT62" s="129"/>
      <c r="AU62" s="129"/>
      <c r="AV62" s="129"/>
      <c r="AW62" s="136"/>
      <c r="AX62" s="129"/>
      <c r="AY62" s="129"/>
      <c r="AZ62" s="129"/>
      <c r="BA62" s="129"/>
      <c r="BB62" s="129"/>
      <c r="BC62" s="129"/>
      <c r="BD62" s="129"/>
      <c r="BE62" s="129"/>
      <c r="BF62" s="134">
        <f t="shared" si="9"/>
        <v>164.13800000000001</v>
      </c>
      <c r="BG62" s="129"/>
      <c r="BH62" s="80"/>
      <c r="BI62" s="143"/>
    </row>
    <row r="63" spans="1:61" ht="14.25" customHeight="1">
      <c r="A63" s="129">
        <v>57</v>
      </c>
      <c r="B63" s="129" t="s">
        <v>123</v>
      </c>
      <c r="C63" s="130" t="s">
        <v>180</v>
      </c>
      <c r="D63" s="131">
        <v>7</v>
      </c>
      <c r="E63" s="131"/>
      <c r="F63" s="131"/>
      <c r="G63" s="131">
        <v>1</v>
      </c>
      <c r="H63" s="131">
        <f t="shared" si="0"/>
        <v>8</v>
      </c>
      <c r="I63" s="134">
        <f t="shared" si="1"/>
        <v>62.881999999999998</v>
      </c>
      <c r="J63" s="134">
        <f t="shared" si="2"/>
        <v>57.769999999999996</v>
      </c>
      <c r="K63" s="129">
        <v>24.36</v>
      </c>
      <c r="L63" s="134">
        <f t="shared" si="3"/>
        <v>0</v>
      </c>
      <c r="M63" s="129"/>
      <c r="N63" s="129"/>
      <c r="O63" s="129"/>
      <c r="P63" s="129"/>
      <c r="Q63" s="129"/>
      <c r="R63" s="134">
        <f t="shared" si="4"/>
        <v>0</v>
      </c>
      <c r="S63" s="129"/>
      <c r="T63" s="129"/>
      <c r="U63" s="129"/>
      <c r="V63" s="129"/>
      <c r="W63" s="129"/>
      <c r="X63" s="129">
        <v>17.43</v>
      </c>
      <c r="Y63" s="136">
        <v>6.69</v>
      </c>
      <c r="Z63" s="129"/>
      <c r="AA63" s="129">
        <v>3.56</v>
      </c>
      <c r="AB63" s="129"/>
      <c r="AC63" s="129">
        <v>0.71</v>
      </c>
      <c r="AD63" s="129">
        <v>5.0199999999999996</v>
      </c>
      <c r="AE63" s="129"/>
      <c r="AF63" s="129"/>
      <c r="AG63" s="134">
        <v>1E-4</v>
      </c>
      <c r="AH63" s="139" t="s">
        <v>180</v>
      </c>
      <c r="AI63" s="134">
        <f t="shared" si="5"/>
        <v>5.1120000000000001</v>
      </c>
      <c r="AJ63" s="140">
        <v>5.1120000000000001</v>
      </c>
      <c r="AK63" s="129">
        <v>0</v>
      </c>
      <c r="AL63" s="129"/>
      <c r="AM63" s="129"/>
      <c r="AN63" s="134">
        <f t="shared" si="6"/>
        <v>0</v>
      </c>
      <c r="AO63" s="134">
        <f t="shared" si="7"/>
        <v>0</v>
      </c>
      <c r="AP63" s="129"/>
      <c r="AQ63" s="129"/>
      <c r="AR63" s="129"/>
      <c r="AS63" s="129"/>
      <c r="AT63" s="129"/>
      <c r="AU63" s="129"/>
      <c r="AV63" s="129"/>
      <c r="AW63" s="136"/>
      <c r="AX63" s="129"/>
      <c r="AY63" s="129"/>
      <c r="AZ63" s="129"/>
      <c r="BA63" s="129"/>
      <c r="BB63" s="129"/>
      <c r="BC63" s="129"/>
      <c r="BD63" s="129"/>
      <c r="BE63" s="129"/>
      <c r="BF63" s="134">
        <f t="shared" si="9"/>
        <v>62.881999999999998</v>
      </c>
      <c r="BG63" s="129"/>
      <c r="BH63" s="80"/>
      <c r="BI63" s="143"/>
    </row>
    <row r="64" spans="1:61" ht="14.25" customHeight="1">
      <c r="A64" s="129">
        <v>58</v>
      </c>
      <c r="B64" s="129" t="s">
        <v>123</v>
      </c>
      <c r="C64" s="130" t="s">
        <v>181</v>
      </c>
      <c r="D64" s="131">
        <v>17</v>
      </c>
      <c r="E64" s="131"/>
      <c r="F64" s="131">
        <v>1</v>
      </c>
      <c r="G64" s="131">
        <v>29</v>
      </c>
      <c r="H64" s="131">
        <f t="shared" si="0"/>
        <v>47</v>
      </c>
      <c r="I64" s="134">
        <f t="shared" si="1"/>
        <v>343.33000000000004</v>
      </c>
      <c r="J64" s="134">
        <f t="shared" si="2"/>
        <v>146.91</v>
      </c>
      <c r="K64" s="129">
        <v>63.5</v>
      </c>
      <c r="L64" s="134">
        <f t="shared" si="3"/>
        <v>38.25</v>
      </c>
      <c r="M64" s="129">
        <v>38.25</v>
      </c>
      <c r="N64" s="129"/>
      <c r="O64" s="129"/>
      <c r="P64" s="129"/>
      <c r="Q64" s="129"/>
      <c r="R64" s="134">
        <f t="shared" si="4"/>
        <v>5.29</v>
      </c>
      <c r="S64" s="129">
        <v>5.29</v>
      </c>
      <c r="T64" s="129"/>
      <c r="U64" s="129"/>
      <c r="V64" s="129"/>
      <c r="W64" s="129"/>
      <c r="X64" s="129"/>
      <c r="Y64" s="136">
        <v>17.13</v>
      </c>
      <c r="Z64" s="129"/>
      <c r="AA64" s="129">
        <v>8.8699999999999992</v>
      </c>
      <c r="AB64" s="129"/>
      <c r="AC64" s="129">
        <v>1.02</v>
      </c>
      <c r="AD64" s="129">
        <v>12.85</v>
      </c>
      <c r="AE64" s="129"/>
      <c r="AF64" s="129"/>
      <c r="AG64" s="134">
        <v>1E-4</v>
      </c>
      <c r="AH64" s="139" t="s">
        <v>181</v>
      </c>
      <c r="AI64" s="134">
        <f t="shared" si="5"/>
        <v>190.05</v>
      </c>
      <c r="AJ64" s="140">
        <v>15.83</v>
      </c>
      <c r="AK64" s="129">
        <v>11.22</v>
      </c>
      <c r="AL64" s="129">
        <v>163</v>
      </c>
      <c r="AM64" s="129"/>
      <c r="AN64" s="134">
        <f t="shared" si="6"/>
        <v>6.37</v>
      </c>
      <c r="AO64" s="134">
        <f t="shared" si="7"/>
        <v>3.13</v>
      </c>
      <c r="AP64" s="129"/>
      <c r="AQ64" s="129">
        <v>3.13</v>
      </c>
      <c r="AR64" s="129"/>
      <c r="AS64" s="129"/>
      <c r="AT64" s="129">
        <v>3.24</v>
      </c>
      <c r="AU64" s="129"/>
      <c r="AV64" s="129"/>
      <c r="AW64" s="136"/>
      <c r="AX64" s="129"/>
      <c r="AY64" s="129"/>
      <c r="AZ64" s="129"/>
      <c r="BA64" s="129"/>
      <c r="BB64" s="129"/>
      <c r="BC64" s="129"/>
      <c r="BD64" s="129"/>
      <c r="BE64" s="129"/>
      <c r="BF64" s="134">
        <f t="shared" si="9"/>
        <v>343.33000000000004</v>
      </c>
      <c r="BG64" s="129"/>
      <c r="BH64" s="80"/>
      <c r="BI64" s="143"/>
    </row>
    <row r="65" spans="1:61" ht="14.25" customHeight="1">
      <c r="A65" s="129">
        <v>59</v>
      </c>
      <c r="B65" s="129" t="s">
        <v>123</v>
      </c>
      <c r="C65" s="144" t="s">
        <v>182</v>
      </c>
      <c r="D65" s="131">
        <v>167</v>
      </c>
      <c r="E65" s="131"/>
      <c r="F65" s="131">
        <v>1</v>
      </c>
      <c r="G65" s="131">
        <v>62</v>
      </c>
      <c r="H65" s="131">
        <f t="shared" si="0"/>
        <v>230</v>
      </c>
      <c r="I65" s="134">
        <f t="shared" si="1"/>
        <v>1795.578</v>
      </c>
      <c r="J65" s="134">
        <f t="shared" si="2"/>
        <v>1551.6200000000001</v>
      </c>
      <c r="K65" s="147">
        <v>573.54</v>
      </c>
      <c r="L65" s="134">
        <f t="shared" si="3"/>
        <v>296.35000000000002</v>
      </c>
      <c r="M65" s="147">
        <v>153</v>
      </c>
      <c r="N65" s="148">
        <v>143.35</v>
      </c>
      <c r="O65" s="129"/>
      <c r="P65" s="129"/>
      <c r="Q65" s="129"/>
      <c r="R65" s="134">
        <f t="shared" si="4"/>
        <v>60.11</v>
      </c>
      <c r="S65" s="150">
        <v>60.11</v>
      </c>
      <c r="T65" s="129"/>
      <c r="U65" s="129"/>
      <c r="V65" s="129"/>
      <c r="W65" s="129"/>
      <c r="X65" s="148">
        <v>246.51</v>
      </c>
      <c r="Y65" s="151">
        <v>158.96</v>
      </c>
      <c r="Z65" s="129"/>
      <c r="AA65" s="129">
        <v>83.18</v>
      </c>
      <c r="AB65" s="129"/>
      <c r="AC65" s="129">
        <v>13.75</v>
      </c>
      <c r="AD65" s="148">
        <v>119.22</v>
      </c>
      <c r="AE65" s="129"/>
      <c r="AF65" s="129"/>
      <c r="AG65" s="134">
        <v>1E-4</v>
      </c>
      <c r="AH65" s="152" t="s">
        <v>182</v>
      </c>
      <c r="AI65" s="134">
        <f t="shared" si="5"/>
        <v>229.84799999999998</v>
      </c>
      <c r="AJ65" s="140">
        <v>184.96799999999999</v>
      </c>
      <c r="AK65" s="129">
        <v>44.88</v>
      </c>
      <c r="AL65" s="129"/>
      <c r="AM65" s="129"/>
      <c r="AN65" s="134">
        <f t="shared" si="6"/>
        <v>14.11</v>
      </c>
      <c r="AO65" s="134">
        <f t="shared" si="7"/>
        <v>0</v>
      </c>
      <c r="AP65" s="129"/>
      <c r="AQ65" s="129"/>
      <c r="AR65" s="129"/>
      <c r="AS65" s="129"/>
      <c r="AT65" s="150">
        <v>14.11</v>
      </c>
      <c r="AU65" s="129"/>
      <c r="AV65" s="129"/>
      <c r="AW65" s="136"/>
      <c r="AX65" s="129"/>
      <c r="AY65" s="129"/>
      <c r="AZ65" s="129"/>
      <c r="BA65" s="129"/>
      <c r="BB65" s="129"/>
      <c r="BC65" s="129"/>
      <c r="BD65" s="129"/>
      <c r="BE65" s="129"/>
      <c r="BF65" s="134">
        <f t="shared" si="9"/>
        <v>1795.578</v>
      </c>
      <c r="BG65" s="129"/>
      <c r="BH65" s="80"/>
      <c r="BI65" s="143"/>
    </row>
    <row r="66" spans="1:61" ht="14.25" customHeight="1">
      <c r="A66" s="129">
        <v>60</v>
      </c>
      <c r="B66" s="129" t="s">
        <v>123</v>
      </c>
      <c r="C66" s="144" t="s">
        <v>183</v>
      </c>
      <c r="D66" s="131">
        <v>115</v>
      </c>
      <c r="E66" s="131"/>
      <c r="F66" s="131"/>
      <c r="G66" s="131">
        <v>38</v>
      </c>
      <c r="H66" s="131">
        <f t="shared" si="0"/>
        <v>153</v>
      </c>
      <c r="I66" s="134">
        <f t="shared" si="1"/>
        <v>1236.6959999999999</v>
      </c>
      <c r="J66" s="134">
        <f t="shared" si="2"/>
        <v>1057.44</v>
      </c>
      <c r="K66" s="147">
        <v>393.22</v>
      </c>
      <c r="L66" s="134">
        <f t="shared" si="3"/>
        <v>205.88</v>
      </c>
      <c r="M66" s="147">
        <v>114.75</v>
      </c>
      <c r="N66" s="148">
        <v>91.13</v>
      </c>
      <c r="O66" s="129"/>
      <c r="P66" s="129"/>
      <c r="Q66" s="129"/>
      <c r="R66" s="134">
        <f t="shared" si="4"/>
        <v>41.74</v>
      </c>
      <c r="S66" s="150">
        <v>41.74</v>
      </c>
      <c r="T66" s="129"/>
      <c r="U66" s="129"/>
      <c r="V66" s="129"/>
      <c r="W66" s="129"/>
      <c r="X66" s="148">
        <v>159.36000000000001</v>
      </c>
      <c r="Y66" s="151">
        <v>109.09</v>
      </c>
      <c r="Z66" s="129"/>
      <c r="AA66" s="129">
        <v>57.01</v>
      </c>
      <c r="AB66" s="129"/>
      <c r="AC66" s="129">
        <v>9.32</v>
      </c>
      <c r="AD66" s="148">
        <v>81.819999999999993</v>
      </c>
      <c r="AE66" s="129"/>
      <c r="AF66" s="129"/>
      <c r="AG66" s="134">
        <v>1E-4</v>
      </c>
      <c r="AH66" s="152" t="s">
        <v>183</v>
      </c>
      <c r="AI66" s="134">
        <f t="shared" si="5"/>
        <v>161.39600000000002</v>
      </c>
      <c r="AJ66" s="140">
        <v>127.736</v>
      </c>
      <c r="AK66" s="129">
        <v>33.659999999999997</v>
      </c>
      <c r="AL66" s="129"/>
      <c r="AM66" s="129"/>
      <c r="AN66" s="134">
        <f t="shared" si="6"/>
        <v>17.86</v>
      </c>
      <c r="AO66" s="134">
        <f t="shared" si="7"/>
        <v>0</v>
      </c>
      <c r="AP66" s="129"/>
      <c r="AQ66" s="129"/>
      <c r="AR66" s="129"/>
      <c r="AS66" s="129"/>
      <c r="AT66" s="150">
        <v>17.86</v>
      </c>
      <c r="AU66" s="129"/>
      <c r="AV66" s="129"/>
      <c r="AW66" s="136"/>
      <c r="AX66" s="129"/>
      <c r="AY66" s="129"/>
      <c r="AZ66" s="129"/>
      <c r="BA66" s="129"/>
      <c r="BB66" s="129"/>
      <c r="BC66" s="129"/>
      <c r="BD66" s="129"/>
      <c r="BE66" s="129"/>
      <c r="BF66" s="134">
        <f t="shared" si="9"/>
        <v>1236.6959999999999</v>
      </c>
      <c r="BG66" s="129"/>
      <c r="BH66" s="80"/>
      <c r="BI66" s="143"/>
    </row>
    <row r="67" spans="1:61" ht="14.25" customHeight="1">
      <c r="A67" s="129">
        <v>61</v>
      </c>
      <c r="B67" s="129" t="s">
        <v>123</v>
      </c>
      <c r="C67" s="144" t="s">
        <v>184</v>
      </c>
      <c r="D67" s="131">
        <v>116</v>
      </c>
      <c r="E67" s="131"/>
      <c r="F67" s="131"/>
      <c r="G67" s="131">
        <v>34</v>
      </c>
      <c r="H67" s="131">
        <f t="shared" si="0"/>
        <v>150</v>
      </c>
      <c r="I67" s="134">
        <f t="shared" si="1"/>
        <v>1210.3379999999997</v>
      </c>
      <c r="J67" s="134">
        <f t="shared" si="2"/>
        <v>1043.3899999999999</v>
      </c>
      <c r="K67" s="147">
        <v>379.52</v>
      </c>
      <c r="L67" s="134">
        <f t="shared" si="3"/>
        <v>193.91</v>
      </c>
      <c r="M67" s="147">
        <v>101.25</v>
      </c>
      <c r="N67" s="148">
        <v>92.66</v>
      </c>
      <c r="O67" s="129"/>
      <c r="P67" s="129"/>
      <c r="Q67" s="129"/>
      <c r="R67" s="134">
        <f t="shared" si="4"/>
        <v>40.03</v>
      </c>
      <c r="S67" s="150">
        <v>40.03</v>
      </c>
      <c r="T67" s="129"/>
      <c r="U67" s="129"/>
      <c r="V67" s="129"/>
      <c r="W67" s="129"/>
      <c r="X67" s="148">
        <v>176.79</v>
      </c>
      <c r="Y67" s="151">
        <v>107.17</v>
      </c>
      <c r="Z67" s="129"/>
      <c r="AA67" s="129">
        <v>56.15</v>
      </c>
      <c r="AB67" s="129"/>
      <c r="AC67" s="129">
        <v>9.4499999999999993</v>
      </c>
      <c r="AD67" s="148">
        <v>80.37</v>
      </c>
      <c r="AE67" s="129"/>
      <c r="AF67" s="129"/>
      <c r="AG67" s="134">
        <v>1E-4</v>
      </c>
      <c r="AH67" s="152" t="s">
        <v>184</v>
      </c>
      <c r="AI67" s="134">
        <f t="shared" si="5"/>
        <v>157.428</v>
      </c>
      <c r="AJ67" s="140">
        <v>127.72799999999999</v>
      </c>
      <c r="AK67" s="129">
        <v>29.7</v>
      </c>
      <c r="AL67" s="129"/>
      <c r="AM67" s="129"/>
      <c r="AN67" s="134">
        <f t="shared" si="6"/>
        <v>9.52</v>
      </c>
      <c r="AO67" s="134">
        <f t="shared" si="7"/>
        <v>0</v>
      </c>
      <c r="AP67" s="129"/>
      <c r="AQ67" s="129"/>
      <c r="AR67" s="129"/>
      <c r="AS67" s="129"/>
      <c r="AT67" s="150">
        <v>9.52</v>
      </c>
      <c r="AU67" s="129"/>
      <c r="AV67" s="129"/>
      <c r="AW67" s="136"/>
      <c r="AX67" s="129"/>
      <c r="AY67" s="129"/>
      <c r="AZ67" s="129"/>
      <c r="BA67" s="129"/>
      <c r="BB67" s="129"/>
      <c r="BC67" s="129"/>
      <c r="BD67" s="129"/>
      <c r="BE67" s="129"/>
      <c r="BF67" s="134">
        <f t="shared" si="9"/>
        <v>1210.3379999999997</v>
      </c>
      <c r="BG67" s="129"/>
      <c r="BH67" s="80"/>
      <c r="BI67" s="143"/>
    </row>
    <row r="68" spans="1:61" ht="14.25" customHeight="1">
      <c r="A68" s="129">
        <v>62</v>
      </c>
      <c r="B68" s="129" t="s">
        <v>123</v>
      </c>
      <c r="C68" s="144" t="s">
        <v>185</v>
      </c>
      <c r="D68" s="131">
        <v>108</v>
      </c>
      <c r="E68" s="131"/>
      <c r="F68" s="131"/>
      <c r="G68" s="131">
        <v>58</v>
      </c>
      <c r="H68" s="131">
        <f t="shared" si="0"/>
        <v>166</v>
      </c>
      <c r="I68" s="134">
        <f t="shared" si="1"/>
        <v>1118.126</v>
      </c>
      <c r="J68" s="134">
        <f t="shared" si="2"/>
        <v>952.55</v>
      </c>
      <c r="K68" s="147">
        <v>342.48</v>
      </c>
      <c r="L68" s="134">
        <f t="shared" si="3"/>
        <v>184.41</v>
      </c>
      <c r="M68" s="147">
        <v>101.25</v>
      </c>
      <c r="N68" s="148">
        <v>83.16</v>
      </c>
      <c r="O68" s="129"/>
      <c r="P68" s="129"/>
      <c r="Q68" s="129"/>
      <c r="R68" s="134">
        <f t="shared" si="4"/>
        <v>37.369999999999997</v>
      </c>
      <c r="S68" s="150">
        <v>37.369999999999997</v>
      </c>
      <c r="T68" s="129"/>
      <c r="U68" s="129"/>
      <c r="V68" s="129"/>
      <c r="W68" s="129"/>
      <c r="X68" s="148">
        <v>156.87</v>
      </c>
      <c r="Y68" s="151">
        <v>97.94</v>
      </c>
      <c r="Z68" s="129"/>
      <c r="AA68" s="129">
        <v>51.48</v>
      </c>
      <c r="AB68" s="129"/>
      <c r="AC68" s="129">
        <v>8.5399999999999991</v>
      </c>
      <c r="AD68" s="148">
        <v>73.459999999999994</v>
      </c>
      <c r="AE68" s="129"/>
      <c r="AF68" s="129"/>
      <c r="AG68" s="134">
        <v>1E-4</v>
      </c>
      <c r="AH68" s="152" t="s">
        <v>185</v>
      </c>
      <c r="AI68" s="134">
        <f t="shared" si="5"/>
        <v>155.51599999999999</v>
      </c>
      <c r="AJ68" s="140">
        <v>120.816</v>
      </c>
      <c r="AK68" s="129">
        <v>29.7</v>
      </c>
      <c r="AL68" s="129"/>
      <c r="AM68" s="129">
        <v>5</v>
      </c>
      <c r="AN68" s="134">
        <f t="shared" si="6"/>
        <v>10.06</v>
      </c>
      <c r="AO68" s="134">
        <f t="shared" si="7"/>
        <v>0</v>
      </c>
      <c r="AP68" s="129"/>
      <c r="AQ68" s="129"/>
      <c r="AR68" s="129"/>
      <c r="AS68" s="129"/>
      <c r="AT68" s="150">
        <v>10.06</v>
      </c>
      <c r="AU68" s="129"/>
      <c r="AV68" s="129"/>
      <c r="AW68" s="136"/>
      <c r="AX68" s="129"/>
      <c r="AY68" s="129"/>
      <c r="AZ68" s="129"/>
      <c r="BA68" s="129"/>
      <c r="BB68" s="129"/>
      <c r="BC68" s="129"/>
      <c r="BD68" s="129"/>
      <c r="BE68" s="129"/>
      <c r="BF68" s="134">
        <f t="shared" si="9"/>
        <v>1118.126</v>
      </c>
      <c r="BG68" s="129"/>
      <c r="BH68" s="80"/>
      <c r="BI68" s="143"/>
    </row>
    <row r="69" spans="1:61" ht="14.25" customHeight="1">
      <c r="A69" s="129">
        <v>63</v>
      </c>
      <c r="B69" s="129" t="s">
        <v>123</v>
      </c>
      <c r="C69" s="144" t="s">
        <v>186</v>
      </c>
      <c r="D69" s="131">
        <v>84</v>
      </c>
      <c r="E69" s="131"/>
      <c r="F69" s="131"/>
      <c r="G69" s="131">
        <v>15</v>
      </c>
      <c r="H69" s="131">
        <f t="shared" si="0"/>
        <v>99</v>
      </c>
      <c r="I69" s="134">
        <f t="shared" si="1"/>
        <v>875.83999999999992</v>
      </c>
      <c r="J69" s="134">
        <f t="shared" si="2"/>
        <v>756.17</v>
      </c>
      <c r="K69" s="147">
        <v>273.63</v>
      </c>
      <c r="L69" s="134">
        <f t="shared" si="3"/>
        <v>155.41</v>
      </c>
      <c r="M69" s="147">
        <v>85.5</v>
      </c>
      <c r="N69" s="148">
        <v>69.91</v>
      </c>
      <c r="O69" s="148"/>
      <c r="P69" s="129"/>
      <c r="Q69" s="129"/>
      <c r="R69" s="134">
        <f t="shared" si="4"/>
        <v>30.2</v>
      </c>
      <c r="S69" s="150">
        <v>30.2</v>
      </c>
      <c r="T69" s="129"/>
      <c r="U69" s="129"/>
      <c r="V69" s="129"/>
      <c r="W69" s="129"/>
      <c r="X69" s="129">
        <v>114.54</v>
      </c>
      <c r="Y69" s="151">
        <v>77.36</v>
      </c>
      <c r="Z69" s="129"/>
      <c r="AA69" s="129">
        <v>40.380000000000003</v>
      </c>
      <c r="AB69" s="129"/>
      <c r="AC69" s="129">
        <v>6.63</v>
      </c>
      <c r="AD69" s="148">
        <v>58.02</v>
      </c>
      <c r="AE69" s="129"/>
      <c r="AF69" s="129"/>
      <c r="AG69" s="134">
        <v>1E-4</v>
      </c>
      <c r="AH69" s="152" t="s">
        <v>186</v>
      </c>
      <c r="AI69" s="134">
        <f t="shared" si="5"/>
        <v>116.88</v>
      </c>
      <c r="AJ69" s="140">
        <v>91.8</v>
      </c>
      <c r="AK69" s="129">
        <v>25.08</v>
      </c>
      <c r="AL69" s="129"/>
      <c r="AM69" s="129"/>
      <c r="AN69" s="134">
        <f t="shared" si="6"/>
        <v>2.79</v>
      </c>
      <c r="AO69" s="134">
        <f t="shared" si="7"/>
        <v>0</v>
      </c>
      <c r="AP69" s="129"/>
      <c r="AQ69" s="129"/>
      <c r="AR69" s="129"/>
      <c r="AS69" s="129"/>
      <c r="AT69" s="150">
        <v>2.79</v>
      </c>
      <c r="AU69" s="129"/>
      <c r="AV69" s="129"/>
      <c r="AW69" s="136"/>
      <c r="AX69" s="129"/>
      <c r="AY69" s="129"/>
      <c r="AZ69" s="129"/>
      <c r="BA69" s="129"/>
      <c r="BB69" s="129"/>
      <c r="BC69" s="129"/>
      <c r="BD69" s="129"/>
      <c r="BE69" s="129"/>
      <c r="BF69" s="134">
        <f t="shared" si="9"/>
        <v>875.83999999999992</v>
      </c>
      <c r="BG69" s="129"/>
      <c r="BH69" s="80"/>
      <c r="BI69" s="143"/>
    </row>
    <row r="70" spans="1:61" ht="14.25" customHeight="1">
      <c r="A70" s="129">
        <v>64</v>
      </c>
      <c r="B70" s="129" t="s">
        <v>123</v>
      </c>
      <c r="C70" s="144" t="s">
        <v>187</v>
      </c>
      <c r="D70" s="131">
        <v>66</v>
      </c>
      <c r="E70" s="131"/>
      <c r="F70" s="131"/>
      <c r="G70" s="131">
        <v>11</v>
      </c>
      <c r="H70" s="131">
        <f t="shared" si="0"/>
        <v>77</v>
      </c>
      <c r="I70" s="134">
        <f t="shared" si="1"/>
        <v>669.83199999999999</v>
      </c>
      <c r="J70" s="134">
        <f t="shared" si="2"/>
        <v>572.99</v>
      </c>
      <c r="K70" s="147">
        <v>203.03</v>
      </c>
      <c r="L70" s="134">
        <f t="shared" si="3"/>
        <v>118.03999999999999</v>
      </c>
      <c r="M70" s="147">
        <v>67.5</v>
      </c>
      <c r="N70" s="149">
        <v>50.54</v>
      </c>
      <c r="O70" s="129"/>
      <c r="P70" s="129"/>
      <c r="Q70" s="129"/>
      <c r="R70" s="134">
        <f t="shared" si="4"/>
        <v>23.66</v>
      </c>
      <c r="S70" s="150">
        <v>23.66</v>
      </c>
      <c r="T70" s="129"/>
      <c r="U70" s="129"/>
      <c r="V70" s="129"/>
      <c r="W70" s="129"/>
      <c r="X70" s="148">
        <v>89.64</v>
      </c>
      <c r="Y70" s="151">
        <v>58.79</v>
      </c>
      <c r="Z70" s="129"/>
      <c r="AA70" s="129">
        <v>30.7</v>
      </c>
      <c r="AB70" s="129"/>
      <c r="AC70" s="129">
        <v>5.04</v>
      </c>
      <c r="AD70" s="148">
        <v>44.09</v>
      </c>
      <c r="AE70" s="129"/>
      <c r="AF70" s="129"/>
      <c r="AG70" s="134">
        <v>1E-4</v>
      </c>
      <c r="AH70" s="152" t="s">
        <v>187</v>
      </c>
      <c r="AI70" s="134">
        <f t="shared" si="5"/>
        <v>91.872</v>
      </c>
      <c r="AJ70" s="140">
        <v>72.072000000000003</v>
      </c>
      <c r="AK70" s="129">
        <v>19.8</v>
      </c>
      <c r="AL70" s="129"/>
      <c r="AM70" s="129"/>
      <c r="AN70" s="134">
        <f t="shared" si="6"/>
        <v>4.97</v>
      </c>
      <c r="AO70" s="134">
        <f t="shared" si="7"/>
        <v>0</v>
      </c>
      <c r="AP70" s="129"/>
      <c r="AQ70" s="129"/>
      <c r="AR70" s="129"/>
      <c r="AS70" s="129"/>
      <c r="AT70" s="150">
        <v>4.97</v>
      </c>
      <c r="AU70" s="129"/>
      <c r="AV70" s="129"/>
      <c r="AW70" s="136"/>
      <c r="AX70" s="129"/>
      <c r="AY70" s="129"/>
      <c r="AZ70" s="129"/>
      <c r="BA70" s="129"/>
      <c r="BB70" s="129"/>
      <c r="BC70" s="129"/>
      <c r="BD70" s="129"/>
      <c r="BE70" s="129"/>
      <c r="BF70" s="134">
        <f t="shared" si="9"/>
        <v>669.83199999999999</v>
      </c>
      <c r="BG70" s="129"/>
      <c r="BH70" s="80"/>
      <c r="BI70" s="143"/>
    </row>
    <row r="71" spans="1:61" ht="14.25" customHeight="1">
      <c r="A71" s="129">
        <v>65</v>
      </c>
      <c r="B71" s="129" t="s">
        <v>123</v>
      </c>
      <c r="C71" s="144" t="s">
        <v>188</v>
      </c>
      <c r="D71" s="131">
        <v>94</v>
      </c>
      <c r="E71" s="131"/>
      <c r="F71" s="131"/>
      <c r="G71" s="131">
        <v>27</v>
      </c>
      <c r="H71" s="131">
        <f t="shared" ref="H71:H134" si="10">SUBTOTAL(9,D71:G71)</f>
        <v>121</v>
      </c>
      <c r="I71" s="134">
        <f t="shared" si="1"/>
        <v>986.01400000000001</v>
      </c>
      <c r="J71" s="134">
        <f t="shared" ref="J71:J134" si="11">K71+L71+R71+W71+X71+Y71+Z71+AA71+AB71+AC71+AD71+AE71+AF71</f>
        <v>847.62</v>
      </c>
      <c r="K71" s="147">
        <v>308.97000000000003</v>
      </c>
      <c r="L71" s="134">
        <f t="shared" si="3"/>
        <v>165.41</v>
      </c>
      <c r="M71" s="147">
        <v>90</v>
      </c>
      <c r="N71" s="148">
        <v>75.41</v>
      </c>
      <c r="O71" s="129"/>
      <c r="P71" s="129"/>
      <c r="Q71" s="129"/>
      <c r="R71" s="134">
        <f t="shared" ref="R71:R131" si="12">SUM(S71:U71)</f>
        <v>33.43</v>
      </c>
      <c r="S71" s="150">
        <v>33.43</v>
      </c>
      <c r="T71" s="129"/>
      <c r="U71" s="129"/>
      <c r="V71" s="129"/>
      <c r="W71" s="129"/>
      <c r="X71" s="148">
        <v>134.46</v>
      </c>
      <c r="Y71" s="151">
        <v>86.99</v>
      </c>
      <c r="Z71" s="129"/>
      <c r="AA71" s="129">
        <v>45.55</v>
      </c>
      <c r="AB71" s="129"/>
      <c r="AC71" s="129">
        <v>7.57</v>
      </c>
      <c r="AD71" s="148">
        <v>65.239999999999995</v>
      </c>
      <c r="AE71" s="129"/>
      <c r="AF71" s="129"/>
      <c r="AG71" s="134">
        <v>1E-4</v>
      </c>
      <c r="AH71" s="152" t="s">
        <v>188</v>
      </c>
      <c r="AI71" s="134">
        <f t="shared" ref="AI71:AI134" si="13">SUM(AJ71:AM71)</f>
        <v>129.864</v>
      </c>
      <c r="AJ71" s="140">
        <v>103.464</v>
      </c>
      <c r="AK71" s="129">
        <v>26.4</v>
      </c>
      <c r="AL71" s="129"/>
      <c r="AM71" s="129"/>
      <c r="AN71" s="134">
        <f t="shared" ref="AN71:AN161" si="14">AO71+AR71+AS71+AT71+AU71+AW71+AX71+AY71+AZ71+BA71+AV71</f>
        <v>8.5299999999999994</v>
      </c>
      <c r="AO71" s="134">
        <f t="shared" ref="AO71:AO134" si="15">AP71+AQ71</f>
        <v>0</v>
      </c>
      <c r="AP71" s="129"/>
      <c r="AQ71" s="129"/>
      <c r="AR71" s="129"/>
      <c r="AS71" s="129"/>
      <c r="AT71" s="150">
        <v>8.5299999999999994</v>
      </c>
      <c r="AU71" s="129"/>
      <c r="AV71" s="129"/>
      <c r="AW71" s="136"/>
      <c r="AX71" s="129"/>
      <c r="AY71" s="129"/>
      <c r="AZ71" s="129"/>
      <c r="BA71" s="129"/>
      <c r="BB71" s="129"/>
      <c r="BC71" s="129"/>
      <c r="BD71" s="129"/>
      <c r="BE71" s="129"/>
      <c r="BF71" s="134">
        <f t="shared" ref="BF71:BF102" si="16">I71+BB71+BD71+BC71+BE71</f>
        <v>986.01400000000001</v>
      </c>
      <c r="BG71" s="129"/>
      <c r="BH71" s="80"/>
      <c r="BI71" s="143"/>
    </row>
    <row r="72" spans="1:61" ht="14.25" customHeight="1">
      <c r="A72" s="129">
        <v>66</v>
      </c>
      <c r="B72" s="129" t="s">
        <v>123</v>
      </c>
      <c r="C72" s="144" t="s">
        <v>189</v>
      </c>
      <c r="D72" s="131">
        <v>107</v>
      </c>
      <c r="E72" s="131">
        <v>1</v>
      </c>
      <c r="F72" s="131"/>
      <c r="G72" s="131">
        <v>29</v>
      </c>
      <c r="H72" s="131">
        <f t="shared" si="10"/>
        <v>137</v>
      </c>
      <c r="I72" s="134">
        <f t="shared" si="1"/>
        <v>1101.278</v>
      </c>
      <c r="J72" s="134">
        <f t="shared" si="11"/>
        <v>952.09</v>
      </c>
      <c r="K72" s="147">
        <v>340.62</v>
      </c>
      <c r="L72" s="134">
        <f t="shared" si="3"/>
        <v>170.14</v>
      </c>
      <c r="M72" s="147">
        <v>81</v>
      </c>
      <c r="N72" s="148">
        <v>89.14</v>
      </c>
      <c r="O72" s="129"/>
      <c r="P72" s="129"/>
      <c r="Q72" s="129"/>
      <c r="R72" s="134">
        <f t="shared" si="12"/>
        <v>34.6</v>
      </c>
      <c r="S72" s="150">
        <v>34.6</v>
      </c>
      <c r="T72" s="129"/>
      <c r="U72" s="129"/>
      <c r="V72" s="129"/>
      <c r="W72" s="129"/>
      <c r="X72" s="148">
        <v>176.79</v>
      </c>
      <c r="Y72" s="151">
        <v>97.14</v>
      </c>
      <c r="Z72" s="129"/>
      <c r="AA72" s="129">
        <v>51.08</v>
      </c>
      <c r="AB72" s="129"/>
      <c r="AC72" s="129">
        <v>8.8699999999999992</v>
      </c>
      <c r="AD72" s="148">
        <v>72.849999999999994</v>
      </c>
      <c r="AE72" s="129"/>
      <c r="AF72" s="129"/>
      <c r="AG72" s="134">
        <v>1E-4</v>
      </c>
      <c r="AH72" s="152" t="s">
        <v>189</v>
      </c>
      <c r="AI72" s="134">
        <f t="shared" si="13"/>
        <v>141.40799999999999</v>
      </c>
      <c r="AJ72" s="140">
        <v>117.648</v>
      </c>
      <c r="AK72" s="129">
        <v>23.76</v>
      </c>
      <c r="AL72" s="129"/>
      <c r="AM72" s="129"/>
      <c r="AN72" s="134">
        <f t="shared" si="14"/>
        <v>7.78</v>
      </c>
      <c r="AO72" s="134">
        <f t="shared" si="15"/>
        <v>0</v>
      </c>
      <c r="AP72" s="129"/>
      <c r="AQ72" s="129"/>
      <c r="AR72" s="129"/>
      <c r="AS72" s="129"/>
      <c r="AT72" s="150">
        <v>7.78</v>
      </c>
      <c r="AU72" s="129"/>
      <c r="AV72" s="129"/>
      <c r="AW72" s="136"/>
      <c r="AX72" s="129"/>
      <c r="AY72" s="129"/>
      <c r="AZ72" s="129"/>
      <c r="BA72" s="129"/>
      <c r="BB72" s="129"/>
      <c r="BC72" s="129"/>
      <c r="BD72" s="129"/>
      <c r="BE72" s="129"/>
      <c r="BF72" s="134">
        <f t="shared" si="16"/>
        <v>1101.278</v>
      </c>
      <c r="BG72" s="129"/>
      <c r="BH72" s="80"/>
      <c r="BI72" s="143"/>
    </row>
    <row r="73" spans="1:61" ht="14.25" customHeight="1">
      <c r="A73" s="129">
        <v>67</v>
      </c>
      <c r="B73" s="129" t="s">
        <v>123</v>
      </c>
      <c r="C73" s="144" t="s">
        <v>190</v>
      </c>
      <c r="D73" s="131">
        <v>146</v>
      </c>
      <c r="E73" s="131"/>
      <c r="F73" s="131"/>
      <c r="G73" s="131">
        <v>59</v>
      </c>
      <c r="H73" s="131">
        <f t="shared" si="10"/>
        <v>205</v>
      </c>
      <c r="I73" s="134">
        <f t="shared" si="1"/>
        <v>1548.5079999999998</v>
      </c>
      <c r="J73" s="134">
        <f t="shared" si="11"/>
        <v>1311.81</v>
      </c>
      <c r="K73" s="147">
        <v>476.68</v>
      </c>
      <c r="L73" s="134">
        <f t="shared" si="3"/>
        <v>257.5</v>
      </c>
      <c r="M73" s="147">
        <v>139.5</v>
      </c>
      <c r="N73" s="148">
        <v>118</v>
      </c>
      <c r="O73" s="129"/>
      <c r="P73" s="129"/>
      <c r="Q73" s="129"/>
      <c r="R73" s="134">
        <f t="shared" si="12"/>
        <v>50.61</v>
      </c>
      <c r="S73" s="150">
        <v>50.61</v>
      </c>
      <c r="T73" s="129"/>
      <c r="U73" s="129"/>
      <c r="V73" s="129"/>
      <c r="W73" s="129"/>
      <c r="X73" s="148">
        <v>209.16</v>
      </c>
      <c r="Y73" s="151">
        <v>134.59</v>
      </c>
      <c r="Z73" s="129"/>
      <c r="AA73" s="129">
        <v>70.599999999999994</v>
      </c>
      <c r="AB73" s="129"/>
      <c r="AC73" s="129">
        <v>11.72</v>
      </c>
      <c r="AD73" s="148">
        <v>100.95</v>
      </c>
      <c r="AE73" s="129"/>
      <c r="AF73" s="129"/>
      <c r="AG73" s="134">
        <v>1E-4</v>
      </c>
      <c r="AH73" s="152" t="s">
        <v>190</v>
      </c>
      <c r="AI73" s="134">
        <f t="shared" si="13"/>
        <v>203.84800000000001</v>
      </c>
      <c r="AJ73" s="140">
        <v>161.928</v>
      </c>
      <c r="AK73" s="129">
        <v>40.92</v>
      </c>
      <c r="AL73" s="129"/>
      <c r="AM73" s="129">
        <v>1</v>
      </c>
      <c r="AN73" s="134">
        <f t="shared" si="14"/>
        <v>32.85</v>
      </c>
      <c r="AO73" s="134">
        <f t="shared" si="15"/>
        <v>0</v>
      </c>
      <c r="AP73" s="129"/>
      <c r="AQ73" s="129"/>
      <c r="AR73" s="129"/>
      <c r="AS73" s="129"/>
      <c r="AT73" s="150">
        <v>32.85</v>
      </c>
      <c r="AU73" s="129"/>
      <c r="AV73" s="129"/>
      <c r="AW73" s="136"/>
      <c r="AX73" s="129"/>
      <c r="AY73" s="129"/>
      <c r="AZ73" s="129"/>
      <c r="BA73" s="129"/>
      <c r="BB73" s="129"/>
      <c r="BC73" s="129"/>
      <c r="BD73" s="129"/>
      <c r="BE73" s="129"/>
      <c r="BF73" s="134">
        <f t="shared" si="16"/>
        <v>1548.5079999999998</v>
      </c>
      <c r="BG73" s="129"/>
      <c r="BH73" s="80"/>
      <c r="BI73" s="143"/>
    </row>
    <row r="74" spans="1:61" ht="14.25" customHeight="1">
      <c r="A74" s="129">
        <v>68</v>
      </c>
      <c r="B74" s="129" t="s">
        <v>123</v>
      </c>
      <c r="C74" s="144" t="s">
        <v>191</v>
      </c>
      <c r="D74" s="131">
        <v>90</v>
      </c>
      <c r="E74" s="131"/>
      <c r="F74" s="131">
        <v>1</v>
      </c>
      <c r="G74" s="131">
        <v>10</v>
      </c>
      <c r="H74" s="131">
        <f t="shared" si="10"/>
        <v>101</v>
      </c>
      <c r="I74" s="134">
        <f t="shared" si="1"/>
        <v>918.44400000000007</v>
      </c>
      <c r="J74" s="134">
        <f t="shared" si="11"/>
        <v>790.48000000000013</v>
      </c>
      <c r="K74" s="147">
        <v>279.91000000000003</v>
      </c>
      <c r="L74" s="134">
        <f t="shared" si="3"/>
        <v>151.9</v>
      </c>
      <c r="M74" s="147">
        <v>78.75</v>
      </c>
      <c r="N74" s="148">
        <v>73.150000000000006</v>
      </c>
      <c r="O74" s="129"/>
      <c r="P74" s="129"/>
      <c r="Q74" s="129"/>
      <c r="R74" s="134">
        <f t="shared" si="12"/>
        <v>31.12</v>
      </c>
      <c r="S74" s="150">
        <v>31.12</v>
      </c>
      <c r="T74" s="129"/>
      <c r="U74" s="129"/>
      <c r="V74" s="129"/>
      <c r="W74" s="129"/>
      <c r="X74" s="148">
        <v>136.94999999999999</v>
      </c>
      <c r="Y74" s="151">
        <v>80.73</v>
      </c>
      <c r="Z74" s="129"/>
      <c r="AA74" s="129">
        <v>42.2</v>
      </c>
      <c r="AB74" s="129"/>
      <c r="AC74" s="129">
        <v>7.12</v>
      </c>
      <c r="AD74" s="148">
        <v>60.55</v>
      </c>
      <c r="AE74" s="129"/>
      <c r="AF74" s="129"/>
      <c r="AG74" s="134">
        <v>1E-4</v>
      </c>
      <c r="AH74" s="152" t="s">
        <v>191</v>
      </c>
      <c r="AI74" s="134">
        <f t="shared" si="13"/>
        <v>121.16399999999999</v>
      </c>
      <c r="AJ74" s="140">
        <v>98.063999999999993</v>
      </c>
      <c r="AK74" s="129">
        <v>23.1</v>
      </c>
      <c r="AL74" s="129"/>
      <c r="AM74" s="129"/>
      <c r="AN74" s="134">
        <f t="shared" si="14"/>
        <v>6.8</v>
      </c>
      <c r="AO74" s="134">
        <f t="shared" si="15"/>
        <v>0</v>
      </c>
      <c r="AP74" s="129"/>
      <c r="AQ74" s="129"/>
      <c r="AR74" s="129"/>
      <c r="AS74" s="129"/>
      <c r="AT74" s="150">
        <v>6.8</v>
      </c>
      <c r="AU74" s="129"/>
      <c r="AV74" s="129"/>
      <c r="AW74" s="136"/>
      <c r="AX74" s="129"/>
      <c r="AY74" s="129"/>
      <c r="AZ74" s="129"/>
      <c r="BA74" s="129"/>
      <c r="BB74" s="129"/>
      <c r="BC74" s="129"/>
      <c r="BD74" s="129"/>
      <c r="BE74" s="129"/>
      <c r="BF74" s="134">
        <f t="shared" si="16"/>
        <v>918.44400000000007</v>
      </c>
      <c r="BG74" s="129"/>
      <c r="BH74" s="80"/>
      <c r="BI74" s="143"/>
    </row>
    <row r="75" spans="1:61" ht="14.25" customHeight="1">
      <c r="A75" s="129">
        <v>69</v>
      </c>
      <c r="B75" s="129" t="s">
        <v>123</v>
      </c>
      <c r="C75" s="144" t="s">
        <v>192</v>
      </c>
      <c r="D75" s="131">
        <v>117</v>
      </c>
      <c r="E75" s="131"/>
      <c r="F75" s="131"/>
      <c r="G75" s="131">
        <v>48</v>
      </c>
      <c r="H75" s="131">
        <f t="shared" si="10"/>
        <v>165</v>
      </c>
      <c r="I75" s="134">
        <f t="shared" si="1"/>
        <v>1220.396</v>
      </c>
      <c r="J75" s="134">
        <f t="shared" si="11"/>
        <v>1044.1600000000001</v>
      </c>
      <c r="K75" s="148">
        <v>375.98</v>
      </c>
      <c r="L75" s="134">
        <f t="shared" si="3"/>
        <v>205.15</v>
      </c>
      <c r="M75" s="147">
        <v>110.25</v>
      </c>
      <c r="N75" s="148">
        <v>94.9</v>
      </c>
      <c r="O75" s="129"/>
      <c r="P75" s="129"/>
      <c r="Q75" s="129"/>
      <c r="R75" s="134">
        <f t="shared" si="12"/>
        <v>41.2</v>
      </c>
      <c r="S75" s="150">
        <v>41.2</v>
      </c>
      <c r="T75" s="129"/>
      <c r="U75" s="129"/>
      <c r="V75" s="129"/>
      <c r="W75" s="129"/>
      <c r="X75" s="148">
        <v>169.32</v>
      </c>
      <c r="Y75" s="151">
        <v>106.93</v>
      </c>
      <c r="Z75" s="129"/>
      <c r="AA75" s="129">
        <v>56.08</v>
      </c>
      <c r="AB75" s="129"/>
      <c r="AC75" s="129">
        <v>9.3000000000000007</v>
      </c>
      <c r="AD75" s="148">
        <v>80.2</v>
      </c>
      <c r="AE75" s="129"/>
      <c r="AF75" s="129"/>
      <c r="AG75" s="134">
        <v>1E-4</v>
      </c>
      <c r="AH75" s="152" t="s">
        <v>192</v>
      </c>
      <c r="AI75" s="134">
        <f t="shared" si="13"/>
        <v>162.15600000000001</v>
      </c>
      <c r="AJ75" s="140">
        <v>129.816</v>
      </c>
      <c r="AK75" s="129">
        <v>32.340000000000003</v>
      </c>
      <c r="AL75" s="129"/>
      <c r="AM75" s="129"/>
      <c r="AN75" s="134">
        <f t="shared" si="14"/>
        <v>14.08</v>
      </c>
      <c r="AO75" s="134">
        <f t="shared" si="15"/>
        <v>0</v>
      </c>
      <c r="AP75" s="129"/>
      <c r="AQ75" s="129"/>
      <c r="AR75" s="129"/>
      <c r="AS75" s="129"/>
      <c r="AT75" s="150">
        <v>14.08</v>
      </c>
      <c r="AU75" s="129"/>
      <c r="AV75" s="129"/>
      <c r="AW75" s="136"/>
      <c r="AX75" s="129"/>
      <c r="AY75" s="129"/>
      <c r="AZ75" s="129"/>
      <c r="BA75" s="129"/>
      <c r="BB75" s="129"/>
      <c r="BC75" s="129"/>
      <c r="BD75" s="129"/>
      <c r="BE75" s="129"/>
      <c r="BF75" s="134">
        <f t="shared" si="16"/>
        <v>1220.396</v>
      </c>
      <c r="BG75" s="129"/>
      <c r="BH75" s="80"/>
      <c r="BI75" s="143"/>
    </row>
    <row r="76" spans="1:61" ht="14.25" customHeight="1">
      <c r="A76" s="129">
        <v>70</v>
      </c>
      <c r="B76" s="129" t="s">
        <v>123</v>
      </c>
      <c r="C76" s="144" t="s">
        <v>193</v>
      </c>
      <c r="D76" s="131">
        <v>73</v>
      </c>
      <c r="E76" s="131"/>
      <c r="F76" s="131"/>
      <c r="G76" s="131">
        <v>12</v>
      </c>
      <c r="H76" s="131">
        <f t="shared" si="10"/>
        <v>85</v>
      </c>
      <c r="I76" s="134">
        <f t="shared" si="1"/>
        <v>738.32399999999996</v>
      </c>
      <c r="J76" s="134">
        <f t="shared" si="11"/>
        <v>639.14</v>
      </c>
      <c r="K76" s="148">
        <v>229.38</v>
      </c>
      <c r="L76" s="134">
        <f t="shared" si="3"/>
        <v>115.75999999999999</v>
      </c>
      <c r="M76" s="147">
        <v>60.75</v>
      </c>
      <c r="N76" s="148">
        <v>55.01</v>
      </c>
      <c r="O76" s="129"/>
      <c r="P76" s="129"/>
      <c r="Q76" s="129"/>
      <c r="R76" s="134">
        <f t="shared" si="12"/>
        <v>23.84</v>
      </c>
      <c r="S76" s="150">
        <v>23.84</v>
      </c>
      <c r="T76" s="129"/>
      <c r="U76" s="129"/>
      <c r="V76" s="129"/>
      <c r="W76" s="129"/>
      <c r="X76" s="148">
        <v>114.54</v>
      </c>
      <c r="Y76" s="151">
        <v>65.87</v>
      </c>
      <c r="Z76" s="129"/>
      <c r="AA76" s="129">
        <v>34.479999999999997</v>
      </c>
      <c r="AB76" s="129"/>
      <c r="AC76" s="129">
        <v>5.87</v>
      </c>
      <c r="AD76" s="148">
        <v>49.4</v>
      </c>
      <c r="AE76" s="129"/>
      <c r="AF76" s="129"/>
      <c r="AG76" s="134">
        <v>1E-4</v>
      </c>
      <c r="AH76" s="152" t="s">
        <v>193</v>
      </c>
      <c r="AI76" s="134">
        <f t="shared" si="13"/>
        <v>97.524000000000001</v>
      </c>
      <c r="AJ76" s="140">
        <v>79.703999999999994</v>
      </c>
      <c r="AK76" s="129">
        <v>17.82</v>
      </c>
      <c r="AL76" s="129"/>
      <c r="AM76" s="129"/>
      <c r="AN76" s="134">
        <f t="shared" si="14"/>
        <v>1.66</v>
      </c>
      <c r="AO76" s="134">
        <f t="shared" si="15"/>
        <v>0</v>
      </c>
      <c r="AP76" s="129"/>
      <c r="AQ76" s="129"/>
      <c r="AR76" s="129"/>
      <c r="AS76" s="129"/>
      <c r="AT76" s="150">
        <v>1.66</v>
      </c>
      <c r="AU76" s="129"/>
      <c r="AV76" s="129"/>
      <c r="AW76" s="136"/>
      <c r="AX76" s="129"/>
      <c r="AY76" s="129"/>
      <c r="AZ76" s="129"/>
      <c r="BA76" s="129"/>
      <c r="BB76" s="129"/>
      <c r="BC76" s="129"/>
      <c r="BD76" s="129"/>
      <c r="BE76" s="129"/>
      <c r="BF76" s="134">
        <f t="shared" si="16"/>
        <v>738.32399999999996</v>
      </c>
      <c r="BG76" s="129"/>
      <c r="BH76" s="80"/>
      <c r="BI76" s="143"/>
    </row>
    <row r="77" spans="1:61" ht="14.25" customHeight="1">
      <c r="A77" s="129">
        <v>71</v>
      </c>
      <c r="B77" s="129" t="s">
        <v>123</v>
      </c>
      <c r="C77" s="144" t="s">
        <v>194</v>
      </c>
      <c r="D77" s="131">
        <v>101</v>
      </c>
      <c r="E77" s="131">
        <v>1</v>
      </c>
      <c r="F77" s="131"/>
      <c r="G77" s="131">
        <v>28</v>
      </c>
      <c r="H77" s="131">
        <f t="shared" si="10"/>
        <v>130</v>
      </c>
      <c r="I77" s="134">
        <f t="shared" si="1"/>
        <v>1040.9759999999999</v>
      </c>
      <c r="J77" s="134">
        <f t="shared" si="11"/>
        <v>894.25999999999988</v>
      </c>
      <c r="K77" s="148">
        <v>324.08999999999997</v>
      </c>
      <c r="L77" s="134">
        <f t="shared" si="3"/>
        <v>173.43</v>
      </c>
      <c r="M77" s="147">
        <v>96.75</v>
      </c>
      <c r="N77" s="148">
        <v>76.680000000000007</v>
      </c>
      <c r="O77" s="129"/>
      <c r="P77" s="129"/>
      <c r="Q77" s="129"/>
      <c r="R77" s="134">
        <f t="shared" si="12"/>
        <v>34.74</v>
      </c>
      <c r="S77" s="150">
        <v>34.74</v>
      </c>
      <c r="T77" s="129"/>
      <c r="U77" s="129"/>
      <c r="V77" s="129"/>
      <c r="W77" s="129"/>
      <c r="X77" s="148">
        <v>144.41999999999999</v>
      </c>
      <c r="Y77" s="151">
        <v>92.17</v>
      </c>
      <c r="Z77" s="129"/>
      <c r="AA77" s="129">
        <v>48.26</v>
      </c>
      <c r="AB77" s="129"/>
      <c r="AC77" s="129">
        <v>8.02</v>
      </c>
      <c r="AD77" s="148">
        <v>69.13</v>
      </c>
      <c r="AE77" s="129"/>
      <c r="AF77" s="129"/>
      <c r="AG77" s="134">
        <v>1E-4</v>
      </c>
      <c r="AH77" s="152" t="s">
        <v>194</v>
      </c>
      <c r="AI77" s="134">
        <f t="shared" si="13"/>
        <v>139.476</v>
      </c>
      <c r="AJ77" s="140">
        <v>111.096</v>
      </c>
      <c r="AK77" s="129">
        <v>28.38</v>
      </c>
      <c r="AL77" s="129"/>
      <c r="AM77" s="129"/>
      <c r="AN77" s="134">
        <f t="shared" si="14"/>
        <v>7.24</v>
      </c>
      <c r="AO77" s="134">
        <f t="shared" si="15"/>
        <v>0</v>
      </c>
      <c r="AP77" s="129"/>
      <c r="AQ77" s="129"/>
      <c r="AR77" s="129"/>
      <c r="AS77" s="129"/>
      <c r="AT77" s="150">
        <v>7.24</v>
      </c>
      <c r="AU77" s="129"/>
      <c r="AV77" s="129"/>
      <c r="AW77" s="136"/>
      <c r="AX77" s="129"/>
      <c r="AY77" s="129"/>
      <c r="AZ77" s="129"/>
      <c r="BA77" s="129"/>
      <c r="BB77" s="129"/>
      <c r="BC77" s="129"/>
      <c r="BD77" s="129"/>
      <c r="BE77" s="129"/>
      <c r="BF77" s="134">
        <f t="shared" si="16"/>
        <v>1040.9759999999999</v>
      </c>
      <c r="BG77" s="129"/>
      <c r="BH77" s="80"/>
      <c r="BI77" s="143"/>
    </row>
    <row r="78" spans="1:61" ht="14.25" customHeight="1">
      <c r="A78" s="129">
        <v>72</v>
      </c>
      <c r="B78" s="129" t="s">
        <v>123</v>
      </c>
      <c r="C78" s="144" t="s">
        <v>195</v>
      </c>
      <c r="D78" s="131">
        <v>103</v>
      </c>
      <c r="E78" s="131"/>
      <c r="F78" s="131">
        <v>1</v>
      </c>
      <c r="G78" s="131">
        <v>26</v>
      </c>
      <c r="H78" s="131">
        <f t="shared" si="10"/>
        <v>130</v>
      </c>
      <c r="I78" s="134">
        <f t="shared" si="1"/>
        <v>1112.9959999999999</v>
      </c>
      <c r="J78" s="134">
        <f t="shared" si="11"/>
        <v>961.68999999999994</v>
      </c>
      <c r="K78" s="148">
        <v>360.74</v>
      </c>
      <c r="L78" s="134">
        <f t="shared" si="3"/>
        <v>178.45</v>
      </c>
      <c r="M78" s="147">
        <v>94.5</v>
      </c>
      <c r="N78" s="148">
        <v>83.95</v>
      </c>
      <c r="O78" s="129"/>
      <c r="P78" s="129"/>
      <c r="Q78" s="129"/>
      <c r="R78" s="134">
        <f t="shared" si="12"/>
        <v>36.799999999999997</v>
      </c>
      <c r="S78" s="150">
        <v>36.799999999999997</v>
      </c>
      <c r="T78" s="129"/>
      <c r="U78" s="129"/>
      <c r="V78" s="129"/>
      <c r="W78" s="129"/>
      <c r="X78" s="148">
        <v>151.88999999999999</v>
      </c>
      <c r="Y78" s="151">
        <v>99.05</v>
      </c>
      <c r="Z78" s="129"/>
      <c r="AA78" s="129">
        <v>51.81</v>
      </c>
      <c r="AB78" s="129"/>
      <c r="AC78" s="129">
        <v>8.66</v>
      </c>
      <c r="AD78" s="148">
        <v>74.290000000000006</v>
      </c>
      <c r="AE78" s="129"/>
      <c r="AF78" s="129"/>
      <c r="AG78" s="134">
        <v>1E-4</v>
      </c>
      <c r="AH78" s="152" t="s">
        <v>195</v>
      </c>
      <c r="AI78" s="134">
        <f t="shared" si="13"/>
        <v>140.976</v>
      </c>
      <c r="AJ78" s="140">
        <v>113.256</v>
      </c>
      <c r="AK78" s="129">
        <v>27.72</v>
      </c>
      <c r="AL78" s="129"/>
      <c r="AM78" s="129"/>
      <c r="AN78" s="134">
        <f t="shared" si="14"/>
        <v>10.33</v>
      </c>
      <c r="AO78" s="134">
        <f t="shared" si="15"/>
        <v>0</v>
      </c>
      <c r="AP78" s="129"/>
      <c r="AQ78" s="129"/>
      <c r="AR78" s="129"/>
      <c r="AS78" s="129"/>
      <c r="AT78" s="150">
        <v>10.33</v>
      </c>
      <c r="AU78" s="129"/>
      <c r="AV78" s="129"/>
      <c r="AW78" s="136"/>
      <c r="AX78" s="129"/>
      <c r="AY78" s="129"/>
      <c r="AZ78" s="129"/>
      <c r="BA78" s="129"/>
      <c r="BB78" s="129"/>
      <c r="BC78" s="129"/>
      <c r="BD78" s="129"/>
      <c r="BE78" s="129"/>
      <c r="BF78" s="134">
        <f t="shared" si="16"/>
        <v>1112.9959999999999</v>
      </c>
      <c r="BG78" s="129"/>
      <c r="BH78" s="80"/>
      <c r="BI78" s="143"/>
    </row>
    <row r="79" spans="1:61" ht="14.25" customHeight="1">
      <c r="A79" s="129">
        <v>73</v>
      </c>
      <c r="B79" s="129" t="s">
        <v>123</v>
      </c>
      <c r="C79" s="144" t="s">
        <v>196</v>
      </c>
      <c r="D79" s="131">
        <v>116</v>
      </c>
      <c r="E79" s="131"/>
      <c r="F79" s="131"/>
      <c r="G79" s="131">
        <v>36</v>
      </c>
      <c r="H79" s="131">
        <f t="shared" si="10"/>
        <v>152</v>
      </c>
      <c r="I79" s="134">
        <f t="shared" si="1"/>
        <v>1209.8519999999999</v>
      </c>
      <c r="J79" s="134">
        <f t="shared" si="11"/>
        <v>1045.0899999999999</v>
      </c>
      <c r="K79" s="148">
        <v>380.92</v>
      </c>
      <c r="L79" s="134">
        <f t="shared" si="3"/>
        <v>189.85</v>
      </c>
      <c r="M79" s="147">
        <v>96.75</v>
      </c>
      <c r="N79" s="148">
        <v>93.1</v>
      </c>
      <c r="O79" s="129"/>
      <c r="P79" s="129"/>
      <c r="Q79" s="129"/>
      <c r="R79" s="134">
        <f t="shared" si="12"/>
        <v>38.869999999999997</v>
      </c>
      <c r="S79" s="150">
        <v>38.869999999999997</v>
      </c>
      <c r="T79" s="129"/>
      <c r="U79" s="129"/>
      <c r="V79" s="129"/>
      <c r="W79" s="129"/>
      <c r="X79" s="148">
        <v>181.77</v>
      </c>
      <c r="Y79" s="151">
        <v>107.3</v>
      </c>
      <c r="Z79" s="129"/>
      <c r="AA79" s="129">
        <v>56.32</v>
      </c>
      <c r="AB79" s="129"/>
      <c r="AC79" s="129">
        <v>9.59</v>
      </c>
      <c r="AD79" s="148">
        <v>80.47</v>
      </c>
      <c r="AE79" s="129"/>
      <c r="AF79" s="129"/>
      <c r="AG79" s="134">
        <v>1E-4</v>
      </c>
      <c r="AH79" s="152" t="s">
        <v>196</v>
      </c>
      <c r="AI79" s="134">
        <f t="shared" si="13"/>
        <v>156.25200000000001</v>
      </c>
      <c r="AJ79" s="140">
        <v>123.072</v>
      </c>
      <c r="AK79" s="129">
        <v>28.38</v>
      </c>
      <c r="AL79" s="129"/>
      <c r="AM79" s="129">
        <v>4.8</v>
      </c>
      <c r="AN79" s="134">
        <f t="shared" si="14"/>
        <v>8.51</v>
      </c>
      <c r="AO79" s="134">
        <f t="shared" si="15"/>
        <v>0</v>
      </c>
      <c r="AP79" s="129"/>
      <c r="AQ79" s="129"/>
      <c r="AR79" s="129"/>
      <c r="AS79" s="129"/>
      <c r="AT79" s="150">
        <v>8.51</v>
      </c>
      <c r="AU79" s="129"/>
      <c r="AV79" s="129"/>
      <c r="AW79" s="136"/>
      <c r="AX79" s="129"/>
      <c r="AY79" s="129"/>
      <c r="AZ79" s="129"/>
      <c r="BA79" s="129"/>
      <c r="BB79" s="129"/>
      <c r="BC79" s="129"/>
      <c r="BD79" s="129"/>
      <c r="BE79" s="129"/>
      <c r="BF79" s="134">
        <f t="shared" si="16"/>
        <v>1209.8519999999999</v>
      </c>
      <c r="BG79" s="129"/>
      <c r="BH79" s="80"/>
      <c r="BI79" s="143"/>
    </row>
    <row r="80" spans="1:61" ht="14.25" customHeight="1">
      <c r="A80" s="129">
        <v>74</v>
      </c>
      <c r="B80" s="129" t="s">
        <v>123</v>
      </c>
      <c r="C80" s="130" t="s">
        <v>197</v>
      </c>
      <c r="D80" s="131">
        <v>43</v>
      </c>
      <c r="E80" s="131"/>
      <c r="F80" s="131"/>
      <c r="G80" s="131">
        <v>27</v>
      </c>
      <c r="H80" s="131">
        <f t="shared" si="10"/>
        <v>70</v>
      </c>
      <c r="I80" s="134">
        <f t="shared" si="1"/>
        <v>1091.7740000000001</v>
      </c>
      <c r="J80" s="134">
        <f t="shared" si="11"/>
        <v>391.46999999999997</v>
      </c>
      <c r="K80" s="148">
        <v>174.11</v>
      </c>
      <c r="L80" s="134">
        <f t="shared" si="3"/>
        <v>67.5</v>
      </c>
      <c r="M80" s="148">
        <v>67.5</v>
      </c>
      <c r="N80" s="129"/>
      <c r="O80" s="129"/>
      <c r="P80" s="129"/>
      <c r="Q80" s="129"/>
      <c r="R80" s="134">
        <f t="shared" si="12"/>
        <v>10.95</v>
      </c>
      <c r="S80" s="150">
        <v>10.95</v>
      </c>
      <c r="T80" s="129"/>
      <c r="U80" s="129"/>
      <c r="V80" s="129"/>
      <c r="W80" s="129"/>
      <c r="X80" s="148">
        <v>32.369999999999997</v>
      </c>
      <c r="Y80" s="151">
        <v>45.59</v>
      </c>
      <c r="Z80" s="129"/>
      <c r="AA80" s="129">
        <v>23.49</v>
      </c>
      <c r="AB80" s="129"/>
      <c r="AC80" s="129">
        <v>3.27</v>
      </c>
      <c r="AD80" s="148">
        <v>34.19</v>
      </c>
      <c r="AE80" s="129"/>
      <c r="AF80" s="129"/>
      <c r="AG80" s="134">
        <v>1E-4</v>
      </c>
      <c r="AH80" s="139" t="s">
        <v>197</v>
      </c>
      <c r="AI80" s="134">
        <f t="shared" si="13"/>
        <v>491.154</v>
      </c>
      <c r="AJ80" s="140">
        <v>39.353999999999999</v>
      </c>
      <c r="AK80" s="129">
        <v>19.8</v>
      </c>
      <c r="AL80" s="129">
        <v>412</v>
      </c>
      <c r="AM80" s="129">
        <v>20</v>
      </c>
      <c r="AN80" s="134">
        <f t="shared" si="14"/>
        <v>209.15</v>
      </c>
      <c r="AO80" s="134">
        <f t="shared" si="15"/>
        <v>0</v>
      </c>
      <c r="AP80" s="129"/>
      <c r="AQ80" s="129"/>
      <c r="AR80" s="129"/>
      <c r="AS80" s="129"/>
      <c r="AT80" s="150">
        <v>3.31</v>
      </c>
      <c r="AU80" s="129"/>
      <c r="AV80" s="129"/>
      <c r="AW80" s="136"/>
      <c r="AX80" s="129"/>
      <c r="AY80" s="129"/>
      <c r="AZ80" s="129"/>
      <c r="BA80" s="150">
        <v>205.84</v>
      </c>
      <c r="BB80" s="129"/>
      <c r="BC80" s="129"/>
      <c r="BD80" s="129"/>
      <c r="BE80" s="129"/>
      <c r="BF80" s="134">
        <f t="shared" si="16"/>
        <v>1091.7740000000001</v>
      </c>
      <c r="BG80" s="129"/>
      <c r="BH80" s="80"/>
      <c r="BI80" s="143"/>
    </row>
    <row r="81" spans="1:61" ht="14.25" customHeight="1">
      <c r="A81" s="129">
        <v>75</v>
      </c>
      <c r="B81" s="129" t="s">
        <v>123</v>
      </c>
      <c r="C81" s="130" t="s">
        <v>198</v>
      </c>
      <c r="D81" s="131">
        <v>10</v>
      </c>
      <c r="E81" s="131"/>
      <c r="F81" s="131"/>
      <c r="G81" s="131">
        <v>1</v>
      </c>
      <c r="H81" s="131">
        <f t="shared" si="10"/>
        <v>11</v>
      </c>
      <c r="I81" s="134">
        <f t="shared" si="1"/>
        <v>208.53</v>
      </c>
      <c r="J81" s="134">
        <f t="shared" si="11"/>
        <v>80.16</v>
      </c>
      <c r="K81" s="148">
        <v>33.21</v>
      </c>
      <c r="L81" s="134">
        <f t="shared" si="3"/>
        <v>22.5</v>
      </c>
      <c r="M81" s="148">
        <v>22.5</v>
      </c>
      <c r="N81" s="129"/>
      <c r="O81" s="129"/>
      <c r="P81" s="129"/>
      <c r="Q81" s="129"/>
      <c r="R81" s="134">
        <f t="shared" si="12"/>
        <v>2.77</v>
      </c>
      <c r="S81" s="150">
        <v>2.77</v>
      </c>
      <c r="T81" s="129"/>
      <c r="U81" s="129"/>
      <c r="V81" s="129"/>
      <c r="W81" s="129"/>
      <c r="X81" s="129"/>
      <c r="Y81" s="151">
        <v>9.36</v>
      </c>
      <c r="Z81" s="129"/>
      <c r="AA81" s="129">
        <v>4.74</v>
      </c>
      <c r="AB81" s="129"/>
      <c r="AC81" s="129">
        <v>0.56000000000000005</v>
      </c>
      <c r="AD81" s="148">
        <v>7.02</v>
      </c>
      <c r="AE81" s="129"/>
      <c r="AF81" s="129"/>
      <c r="AG81" s="134">
        <v>1E-4</v>
      </c>
      <c r="AH81" s="139" t="s">
        <v>198</v>
      </c>
      <c r="AI81" s="134">
        <f t="shared" si="13"/>
        <v>128.37</v>
      </c>
      <c r="AJ81" s="140">
        <v>8.7700000000000102</v>
      </c>
      <c r="AK81" s="129">
        <v>6.6</v>
      </c>
      <c r="AL81" s="129">
        <v>113</v>
      </c>
      <c r="AM81" s="129"/>
      <c r="AN81" s="134">
        <f t="shared" si="14"/>
        <v>0</v>
      </c>
      <c r="AO81" s="134">
        <f t="shared" si="15"/>
        <v>0</v>
      </c>
      <c r="AP81" s="129"/>
      <c r="AQ81" s="129"/>
      <c r="AR81" s="129"/>
      <c r="AS81" s="129"/>
      <c r="AT81" s="129"/>
      <c r="AU81" s="129"/>
      <c r="AV81" s="129"/>
      <c r="AW81" s="136"/>
      <c r="AX81" s="129"/>
      <c r="AY81" s="129"/>
      <c r="AZ81" s="129"/>
      <c r="BA81" s="129"/>
      <c r="BB81" s="129"/>
      <c r="BC81" s="129"/>
      <c r="BD81" s="129"/>
      <c r="BE81" s="129"/>
      <c r="BF81" s="134">
        <f t="shared" si="16"/>
        <v>208.53</v>
      </c>
      <c r="BG81" s="129"/>
      <c r="BH81" s="80"/>
      <c r="BI81" s="143"/>
    </row>
    <row r="82" spans="1:61" ht="14.25" customHeight="1">
      <c r="A82" s="129">
        <v>76</v>
      </c>
      <c r="B82" s="129" t="s">
        <v>123</v>
      </c>
      <c r="C82" s="130" t="s">
        <v>199</v>
      </c>
      <c r="D82" s="131">
        <v>18</v>
      </c>
      <c r="E82" s="131"/>
      <c r="F82" s="131"/>
      <c r="G82" s="131">
        <v>5</v>
      </c>
      <c r="H82" s="131">
        <f t="shared" si="10"/>
        <v>23</v>
      </c>
      <c r="I82" s="134">
        <f t="shared" si="1"/>
        <v>343.84000000000003</v>
      </c>
      <c r="J82" s="134">
        <f t="shared" si="11"/>
        <v>143.44</v>
      </c>
      <c r="K82" s="148">
        <v>58.85</v>
      </c>
      <c r="L82" s="134">
        <f t="shared" si="3"/>
        <v>9</v>
      </c>
      <c r="M82" s="148">
        <v>9</v>
      </c>
      <c r="N82" s="129"/>
      <c r="O82" s="129"/>
      <c r="P82" s="129"/>
      <c r="Q82" s="129"/>
      <c r="R82" s="134">
        <f t="shared" si="12"/>
        <v>1.27</v>
      </c>
      <c r="S82" s="150">
        <v>1.27</v>
      </c>
      <c r="T82" s="129"/>
      <c r="U82" s="129"/>
      <c r="V82" s="129"/>
      <c r="W82" s="129"/>
      <c r="X82" s="148">
        <v>34.86</v>
      </c>
      <c r="Y82" s="151">
        <v>16.64</v>
      </c>
      <c r="Z82" s="129"/>
      <c r="AA82" s="129">
        <v>8.76</v>
      </c>
      <c r="AB82" s="129"/>
      <c r="AC82" s="129">
        <v>1.58</v>
      </c>
      <c r="AD82" s="148">
        <v>12.48</v>
      </c>
      <c r="AE82" s="129"/>
      <c r="AF82" s="129"/>
      <c r="AG82" s="134">
        <v>1E-4</v>
      </c>
      <c r="AH82" s="139" t="s">
        <v>199</v>
      </c>
      <c r="AI82" s="134">
        <f t="shared" si="13"/>
        <v>173.4</v>
      </c>
      <c r="AJ82" s="140">
        <v>14.76</v>
      </c>
      <c r="AK82" s="129">
        <v>2.64</v>
      </c>
      <c r="AL82" s="129">
        <v>156</v>
      </c>
      <c r="AM82" s="129"/>
      <c r="AN82" s="134">
        <f t="shared" si="14"/>
        <v>27</v>
      </c>
      <c r="AO82" s="134">
        <f t="shared" si="15"/>
        <v>0</v>
      </c>
      <c r="AP82" s="129"/>
      <c r="AQ82" s="129"/>
      <c r="AR82" s="129"/>
      <c r="AS82" s="129"/>
      <c r="AT82" s="129"/>
      <c r="AU82" s="129"/>
      <c r="AV82" s="129"/>
      <c r="AW82" s="136"/>
      <c r="AX82" s="129"/>
      <c r="AY82" s="129"/>
      <c r="AZ82" s="129"/>
      <c r="BA82" s="129">
        <v>27</v>
      </c>
      <c r="BB82" s="129"/>
      <c r="BC82" s="129"/>
      <c r="BD82" s="129"/>
      <c r="BE82" s="129"/>
      <c r="BF82" s="134">
        <f t="shared" si="16"/>
        <v>343.84000000000003</v>
      </c>
      <c r="BG82" s="129"/>
      <c r="BH82" s="80"/>
      <c r="BI82" s="143"/>
    </row>
    <row r="83" spans="1:61" ht="14.25" customHeight="1">
      <c r="A83" s="129">
        <v>77</v>
      </c>
      <c r="B83" s="129" t="s">
        <v>123</v>
      </c>
      <c r="C83" s="130" t="s">
        <v>200</v>
      </c>
      <c r="D83" s="131">
        <v>45</v>
      </c>
      <c r="E83" s="131"/>
      <c r="F83" s="131"/>
      <c r="G83" s="131">
        <v>21</v>
      </c>
      <c r="H83" s="131">
        <f t="shared" si="10"/>
        <v>66</v>
      </c>
      <c r="I83" s="134">
        <f t="shared" si="1"/>
        <v>800.7</v>
      </c>
      <c r="J83" s="134">
        <f t="shared" si="11"/>
        <v>358.30000000000007</v>
      </c>
      <c r="K83" s="148">
        <v>147.49</v>
      </c>
      <c r="L83" s="134">
        <f t="shared" si="3"/>
        <v>76.5</v>
      </c>
      <c r="M83" s="148">
        <v>76.5</v>
      </c>
      <c r="N83" s="129"/>
      <c r="O83" s="129"/>
      <c r="P83" s="129"/>
      <c r="Q83" s="129"/>
      <c r="R83" s="134">
        <f t="shared" si="12"/>
        <v>9.42</v>
      </c>
      <c r="S83" s="150">
        <v>9.42</v>
      </c>
      <c r="T83" s="129"/>
      <c r="U83" s="129"/>
      <c r="V83" s="129"/>
      <c r="W83" s="129"/>
      <c r="X83" s="148">
        <v>27.39</v>
      </c>
      <c r="Y83" s="151">
        <v>41.73</v>
      </c>
      <c r="Z83" s="129"/>
      <c r="AA83" s="129">
        <v>21.53</v>
      </c>
      <c r="AB83" s="129"/>
      <c r="AC83" s="129">
        <v>2.94</v>
      </c>
      <c r="AD83" s="148">
        <v>31.3</v>
      </c>
      <c r="AE83" s="129"/>
      <c r="AF83" s="129"/>
      <c r="AG83" s="134">
        <v>1E-4</v>
      </c>
      <c r="AH83" s="139" t="s">
        <v>200</v>
      </c>
      <c r="AI83" s="134">
        <f t="shared" si="13"/>
        <v>367.952</v>
      </c>
      <c r="AJ83" s="140">
        <v>37.512</v>
      </c>
      <c r="AK83" s="129">
        <v>22.44</v>
      </c>
      <c r="AL83" s="129">
        <v>308</v>
      </c>
      <c r="AM83" s="129"/>
      <c r="AN83" s="134">
        <f t="shared" si="14"/>
        <v>74.447999999999993</v>
      </c>
      <c r="AO83" s="134">
        <f t="shared" si="15"/>
        <v>0</v>
      </c>
      <c r="AP83" s="129"/>
      <c r="AQ83" s="129"/>
      <c r="AR83" s="129"/>
      <c r="AS83" s="129"/>
      <c r="AT83" s="129"/>
      <c r="AU83" s="129"/>
      <c r="AV83" s="129"/>
      <c r="AW83" s="136"/>
      <c r="AX83" s="129"/>
      <c r="AY83" s="129"/>
      <c r="AZ83" s="129"/>
      <c r="BA83" s="129">
        <v>74.447999999999993</v>
      </c>
      <c r="BB83" s="129"/>
      <c r="BC83" s="129"/>
      <c r="BD83" s="129"/>
      <c r="BE83" s="129"/>
      <c r="BF83" s="134">
        <f t="shared" si="16"/>
        <v>800.7</v>
      </c>
      <c r="BG83" s="129"/>
      <c r="BH83" s="80"/>
      <c r="BI83" s="143"/>
    </row>
    <row r="84" spans="1:61" ht="14.25" customHeight="1">
      <c r="A84" s="129">
        <v>78</v>
      </c>
      <c r="B84" s="129" t="s">
        <v>123</v>
      </c>
      <c r="C84" s="130" t="s">
        <v>201</v>
      </c>
      <c r="D84" s="131">
        <v>16</v>
      </c>
      <c r="E84" s="131"/>
      <c r="F84" s="131"/>
      <c r="G84" s="131">
        <v>3</v>
      </c>
      <c r="H84" s="131">
        <f t="shared" si="10"/>
        <v>19</v>
      </c>
      <c r="I84" s="134">
        <f t="shared" si="1"/>
        <v>280.53999999999996</v>
      </c>
      <c r="J84" s="134">
        <f t="shared" si="11"/>
        <v>135.52000000000001</v>
      </c>
      <c r="K84" s="148">
        <v>58.14</v>
      </c>
      <c r="L84" s="134">
        <f t="shared" si="3"/>
        <v>15.75</v>
      </c>
      <c r="M84" s="148">
        <v>15.75</v>
      </c>
      <c r="N84" s="129"/>
      <c r="O84" s="129"/>
      <c r="P84" s="129"/>
      <c r="Q84" s="129"/>
      <c r="R84" s="134">
        <f t="shared" si="12"/>
        <v>2.11</v>
      </c>
      <c r="S84" s="150">
        <v>2.11</v>
      </c>
      <c r="T84" s="129"/>
      <c r="U84" s="129"/>
      <c r="V84" s="129"/>
      <c r="W84" s="129"/>
      <c r="X84" s="148">
        <v>22.41</v>
      </c>
      <c r="Y84" s="151">
        <v>15.75</v>
      </c>
      <c r="Z84" s="129"/>
      <c r="AA84" s="129">
        <v>8.2100000000000009</v>
      </c>
      <c r="AB84" s="129"/>
      <c r="AC84" s="129">
        <v>1.34</v>
      </c>
      <c r="AD84" s="148">
        <v>11.81</v>
      </c>
      <c r="AE84" s="129"/>
      <c r="AF84" s="129"/>
      <c r="AG84" s="134">
        <v>1E-4</v>
      </c>
      <c r="AH84" s="139" t="s">
        <v>201</v>
      </c>
      <c r="AI84" s="134">
        <f t="shared" si="13"/>
        <v>145.01999999999998</v>
      </c>
      <c r="AJ84" s="140">
        <v>13.016</v>
      </c>
      <c r="AK84" s="129">
        <v>4.62</v>
      </c>
      <c r="AL84" s="129">
        <v>127</v>
      </c>
      <c r="AM84" s="129">
        <v>0.38400000000000001</v>
      </c>
      <c r="AN84" s="134">
        <f t="shared" si="14"/>
        <v>0</v>
      </c>
      <c r="AO84" s="134">
        <f t="shared" si="15"/>
        <v>0</v>
      </c>
      <c r="AP84" s="129"/>
      <c r="AQ84" s="129"/>
      <c r="AR84" s="129"/>
      <c r="AS84" s="129"/>
      <c r="AT84" s="129"/>
      <c r="AU84" s="129"/>
      <c r="AV84" s="129"/>
      <c r="AW84" s="136"/>
      <c r="AX84" s="129"/>
      <c r="AY84" s="129"/>
      <c r="AZ84" s="129"/>
      <c r="BA84" s="129"/>
      <c r="BB84" s="129"/>
      <c r="BC84" s="129"/>
      <c r="BD84" s="129"/>
      <c r="BE84" s="129"/>
      <c r="BF84" s="134">
        <f t="shared" si="16"/>
        <v>280.53999999999996</v>
      </c>
      <c r="BG84" s="129"/>
      <c r="BH84" s="80"/>
      <c r="BI84" s="143"/>
    </row>
    <row r="85" spans="1:61" ht="14.25" customHeight="1">
      <c r="A85" s="129">
        <v>79</v>
      </c>
      <c r="B85" s="129" t="s">
        <v>123</v>
      </c>
      <c r="C85" s="130" t="s">
        <v>202</v>
      </c>
      <c r="D85" s="131">
        <v>0</v>
      </c>
      <c r="E85" s="131"/>
      <c r="F85" s="131"/>
      <c r="G85" s="131"/>
      <c r="H85" s="131">
        <f t="shared" si="10"/>
        <v>0</v>
      </c>
      <c r="I85" s="134">
        <f t="shared" si="1"/>
        <v>50</v>
      </c>
      <c r="J85" s="134">
        <f t="shared" si="11"/>
        <v>0</v>
      </c>
      <c r="K85" s="129"/>
      <c r="L85" s="134">
        <f t="shared" si="3"/>
        <v>0</v>
      </c>
      <c r="M85" s="129"/>
      <c r="N85" s="129"/>
      <c r="O85" s="129"/>
      <c r="P85" s="129"/>
      <c r="Q85" s="129"/>
      <c r="R85" s="134">
        <f t="shared" si="12"/>
        <v>0</v>
      </c>
      <c r="S85" s="129"/>
      <c r="T85" s="129"/>
      <c r="U85" s="129"/>
      <c r="V85" s="129"/>
      <c r="W85" s="129"/>
      <c r="X85" s="129"/>
      <c r="Y85" s="136"/>
      <c r="Z85" s="129"/>
      <c r="AA85" s="129"/>
      <c r="AB85" s="129"/>
      <c r="AC85" s="129"/>
      <c r="AD85" s="129"/>
      <c r="AE85" s="129"/>
      <c r="AF85" s="129"/>
      <c r="AG85" s="134">
        <v>1E-4</v>
      </c>
      <c r="AH85" s="139" t="s">
        <v>202</v>
      </c>
      <c r="AI85" s="134">
        <f t="shared" si="13"/>
        <v>50</v>
      </c>
      <c r="AJ85" s="140">
        <v>0</v>
      </c>
      <c r="AK85" s="129">
        <v>0</v>
      </c>
      <c r="AL85" s="129">
        <v>50</v>
      </c>
      <c r="AM85" s="129"/>
      <c r="AN85" s="134">
        <f t="shared" si="14"/>
        <v>0</v>
      </c>
      <c r="AO85" s="134">
        <f t="shared" si="15"/>
        <v>0</v>
      </c>
      <c r="AP85" s="129"/>
      <c r="AQ85" s="129"/>
      <c r="AR85" s="129"/>
      <c r="AS85" s="129"/>
      <c r="AT85" s="129"/>
      <c r="AU85" s="129"/>
      <c r="AV85" s="129"/>
      <c r="AW85" s="136"/>
      <c r="AX85" s="129"/>
      <c r="AY85" s="129"/>
      <c r="AZ85" s="129"/>
      <c r="BA85" s="129"/>
      <c r="BB85" s="129"/>
      <c r="BC85" s="129"/>
      <c r="BD85" s="129"/>
      <c r="BE85" s="129"/>
      <c r="BF85" s="134">
        <f t="shared" si="16"/>
        <v>50</v>
      </c>
      <c r="BG85" s="129"/>
      <c r="BH85" s="80"/>
      <c r="BI85" s="143"/>
    </row>
    <row r="86" spans="1:61" ht="14.25" customHeight="1">
      <c r="A86" s="129">
        <v>80</v>
      </c>
      <c r="B86" s="129" t="s">
        <v>123</v>
      </c>
      <c r="C86" s="130" t="s">
        <v>203</v>
      </c>
      <c r="D86" s="131">
        <v>56</v>
      </c>
      <c r="E86" s="131"/>
      <c r="F86" s="131"/>
      <c r="G86" s="131">
        <v>6</v>
      </c>
      <c r="H86" s="131">
        <f t="shared" si="10"/>
        <v>62</v>
      </c>
      <c r="I86" s="134">
        <f t="shared" si="1"/>
        <v>968.99199999999996</v>
      </c>
      <c r="J86" s="134">
        <f t="shared" si="11"/>
        <v>459.05999999999995</v>
      </c>
      <c r="K86" s="148">
        <v>192.27</v>
      </c>
      <c r="L86" s="134">
        <f t="shared" si="3"/>
        <v>74.25</v>
      </c>
      <c r="M86" s="148">
        <v>74.25</v>
      </c>
      <c r="N86" s="129"/>
      <c r="O86" s="129"/>
      <c r="P86" s="129"/>
      <c r="Q86" s="129"/>
      <c r="R86" s="134">
        <f t="shared" si="12"/>
        <v>10.08</v>
      </c>
      <c r="S86" s="150">
        <v>10.08</v>
      </c>
      <c r="T86" s="129"/>
      <c r="U86" s="129"/>
      <c r="V86" s="129"/>
      <c r="W86" s="129"/>
      <c r="X86" s="148">
        <v>57.27</v>
      </c>
      <c r="Y86" s="151">
        <v>53.42</v>
      </c>
      <c r="Z86" s="129"/>
      <c r="AA86" s="129">
        <v>27.57</v>
      </c>
      <c r="AB86" s="129"/>
      <c r="AC86" s="129">
        <v>4.1399999999999997</v>
      </c>
      <c r="AD86" s="148">
        <v>40.06</v>
      </c>
      <c r="AE86" s="129"/>
      <c r="AF86" s="129"/>
      <c r="AG86" s="134">
        <v>1E-4</v>
      </c>
      <c r="AH86" s="139" t="s">
        <v>203</v>
      </c>
      <c r="AI86" s="134">
        <f t="shared" si="13"/>
        <v>509.93200000000002</v>
      </c>
      <c r="AJ86" s="140">
        <v>49.152000000000001</v>
      </c>
      <c r="AK86" s="129">
        <v>21.78</v>
      </c>
      <c r="AL86" s="129">
        <v>406</v>
      </c>
      <c r="AM86" s="129">
        <v>33</v>
      </c>
      <c r="AN86" s="134">
        <f t="shared" si="14"/>
        <v>0</v>
      </c>
      <c r="AO86" s="134">
        <f t="shared" si="15"/>
        <v>0</v>
      </c>
      <c r="AP86" s="129"/>
      <c r="AQ86" s="129"/>
      <c r="AR86" s="129"/>
      <c r="AS86" s="129"/>
      <c r="AT86" s="129"/>
      <c r="AU86" s="129"/>
      <c r="AV86" s="129"/>
      <c r="AW86" s="136"/>
      <c r="AX86" s="129"/>
      <c r="AY86" s="129"/>
      <c r="AZ86" s="129"/>
      <c r="BA86" s="129"/>
      <c r="BB86" s="129"/>
      <c r="BC86" s="129"/>
      <c r="BD86" s="129"/>
      <c r="BE86" s="129"/>
      <c r="BF86" s="134">
        <f t="shared" si="16"/>
        <v>968.99199999999996</v>
      </c>
      <c r="BG86" s="129"/>
      <c r="BH86" s="80"/>
      <c r="BI86" s="143"/>
    </row>
    <row r="87" spans="1:61" ht="14.25" customHeight="1">
      <c r="A87" s="129">
        <v>81</v>
      </c>
      <c r="B87" s="129" t="s">
        <v>123</v>
      </c>
      <c r="C87" s="130" t="s">
        <v>204</v>
      </c>
      <c r="D87" s="131">
        <v>60</v>
      </c>
      <c r="E87" s="131"/>
      <c r="F87" s="131"/>
      <c r="G87" s="131">
        <v>41</v>
      </c>
      <c r="H87" s="131">
        <f t="shared" si="10"/>
        <v>101</v>
      </c>
      <c r="I87" s="134">
        <f t="shared" si="1"/>
        <v>2800.5319999999997</v>
      </c>
      <c r="J87" s="134">
        <f t="shared" si="11"/>
        <v>893.34999999999991</v>
      </c>
      <c r="K87" s="148">
        <v>216.53</v>
      </c>
      <c r="L87" s="134">
        <f t="shared" si="3"/>
        <v>45</v>
      </c>
      <c r="M87" s="148">
        <v>45</v>
      </c>
      <c r="N87" s="129"/>
      <c r="O87" s="129"/>
      <c r="P87" s="129"/>
      <c r="Q87" s="129"/>
      <c r="R87" s="134">
        <f t="shared" si="12"/>
        <v>7.38</v>
      </c>
      <c r="S87" s="150">
        <v>7.38</v>
      </c>
      <c r="T87" s="129"/>
      <c r="U87" s="129"/>
      <c r="V87" s="129"/>
      <c r="W87" s="129"/>
      <c r="X87" s="148">
        <v>99.6</v>
      </c>
      <c r="Y87" s="151">
        <v>58.96</v>
      </c>
      <c r="Z87" s="129"/>
      <c r="AA87" s="129">
        <v>31.01</v>
      </c>
      <c r="AB87" s="129"/>
      <c r="AC87" s="129">
        <v>5.2</v>
      </c>
      <c r="AD87" s="148">
        <v>44.22</v>
      </c>
      <c r="AE87" s="129"/>
      <c r="AF87" s="129">
        <v>385.45</v>
      </c>
      <c r="AG87" s="134">
        <v>1E-4</v>
      </c>
      <c r="AH87" s="139" t="s">
        <v>204</v>
      </c>
      <c r="AI87" s="134">
        <f t="shared" si="13"/>
        <v>362.35199999999998</v>
      </c>
      <c r="AJ87" s="140">
        <v>55.152000000000001</v>
      </c>
      <c r="AK87" s="129">
        <v>13.2</v>
      </c>
      <c r="AL87" s="129">
        <v>279</v>
      </c>
      <c r="AM87" s="129">
        <v>15</v>
      </c>
      <c r="AN87" s="134">
        <f t="shared" si="14"/>
        <v>1544.83</v>
      </c>
      <c r="AO87" s="134">
        <f t="shared" si="15"/>
        <v>0</v>
      </c>
      <c r="AP87" s="129"/>
      <c r="AQ87" s="129"/>
      <c r="AR87" s="129"/>
      <c r="AS87" s="129"/>
      <c r="AT87" s="150">
        <v>9.94</v>
      </c>
      <c r="AU87" s="129"/>
      <c r="AV87" s="129"/>
      <c r="AW87" s="136"/>
      <c r="AX87" s="129"/>
      <c r="AY87" s="129"/>
      <c r="AZ87" s="129"/>
      <c r="BA87" s="129">
        <f>2079.21-544.32</f>
        <v>1534.8899999999999</v>
      </c>
      <c r="BB87" s="129"/>
      <c r="BC87" s="129"/>
      <c r="BD87" s="129"/>
      <c r="BE87" s="129"/>
      <c r="BF87" s="134">
        <f t="shared" si="16"/>
        <v>2800.5319999999997</v>
      </c>
      <c r="BG87" s="129"/>
      <c r="BH87" s="80"/>
      <c r="BI87" s="143"/>
    </row>
    <row r="88" spans="1:61" ht="14.25" customHeight="1">
      <c r="A88" s="129">
        <v>82</v>
      </c>
      <c r="B88" s="129" t="s">
        <v>123</v>
      </c>
      <c r="C88" s="130" t="s">
        <v>205</v>
      </c>
      <c r="D88" s="131">
        <v>8</v>
      </c>
      <c r="E88" s="131"/>
      <c r="F88" s="131"/>
      <c r="G88" s="131">
        <v>5</v>
      </c>
      <c r="H88" s="131">
        <f t="shared" si="10"/>
        <v>13</v>
      </c>
      <c r="I88" s="134">
        <f t="shared" si="1"/>
        <v>132.12</v>
      </c>
      <c r="J88" s="134">
        <f t="shared" si="11"/>
        <v>66.52000000000001</v>
      </c>
      <c r="K88" s="148">
        <v>28.17</v>
      </c>
      <c r="L88" s="134">
        <f t="shared" si="3"/>
        <v>18</v>
      </c>
      <c r="M88" s="148">
        <v>18</v>
      </c>
      <c r="N88" s="129"/>
      <c r="O88" s="129"/>
      <c r="P88" s="129"/>
      <c r="Q88" s="129"/>
      <c r="R88" s="134">
        <f t="shared" si="12"/>
        <v>2.35</v>
      </c>
      <c r="S88" s="150">
        <v>2.35</v>
      </c>
      <c r="T88" s="129"/>
      <c r="U88" s="129"/>
      <c r="V88" s="129"/>
      <c r="W88" s="129"/>
      <c r="X88" s="129"/>
      <c r="Y88" s="151">
        <v>7.76</v>
      </c>
      <c r="Z88" s="129"/>
      <c r="AA88" s="129">
        <v>3.96</v>
      </c>
      <c r="AB88" s="129"/>
      <c r="AC88" s="129">
        <v>0.46</v>
      </c>
      <c r="AD88" s="148">
        <v>5.82</v>
      </c>
      <c r="AE88" s="129"/>
      <c r="AF88" s="129"/>
      <c r="AG88" s="134">
        <v>1E-4</v>
      </c>
      <c r="AH88" s="139" t="s">
        <v>205</v>
      </c>
      <c r="AI88" s="134">
        <f t="shared" si="13"/>
        <v>65.599999999999994</v>
      </c>
      <c r="AJ88" s="140">
        <v>7.3199999999999896</v>
      </c>
      <c r="AK88" s="129">
        <v>5.28</v>
      </c>
      <c r="AL88" s="129">
        <v>53</v>
      </c>
      <c r="AM88" s="129"/>
      <c r="AN88" s="134">
        <f t="shared" si="14"/>
        <v>0</v>
      </c>
      <c r="AO88" s="134">
        <f t="shared" si="15"/>
        <v>0</v>
      </c>
      <c r="AP88" s="129"/>
      <c r="AQ88" s="129"/>
      <c r="AR88" s="129"/>
      <c r="AS88" s="129"/>
      <c r="AT88" s="129"/>
      <c r="AU88" s="129"/>
      <c r="AV88" s="129"/>
      <c r="AW88" s="136"/>
      <c r="AX88" s="129"/>
      <c r="AY88" s="129"/>
      <c r="AZ88" s="129"/>
      <c r="BA88" s="129"/>
      <c r="BB88" s="129"/>
      <c r="BC88" s="129"/>
      <c r="BD88" s="129"/>
      <c r="BE88" s="129"/>
      <c r="BF88" s="134">
        <f t="shared" si="16"/>
        <v>132.12</v>
      </c>
      <c r="BG88" s="129"/>
      <c r="BH88" s="80"/>
      <c r="BI88" s="143"/>
    </row>
    <row r="89" spans="1:61" ht="14.25" customHeight="1">
      <c r="A89" s="129">
        <v>83</v>
      </c>
      <c r="B89" s="129" t="s">
        <v>123</v>
      </c>
      <c r="C89" s="130" t="s">
        <v>206</v>
      </c>
      <c r="D89" s="131">
        <v>28</v>
      </c>
      <c r="E89" s="131"/>
      <c r="F89" s="131"/>
      <c r="G89" s="131"/>
      <c r="H89" s="131">
        <f t="shared" si="10"/>
        <v>28</v>
      </c>
      <c r="I89" s="134">
        <f t="shared" si="1"/>
        <v>4059.73</v>
      </c>
      <c r="J89" s="134">
        <f t="shared" si="11"/>
        <v>236.67</v>
      </c>
      <c r="K89" s="148">
        <v>101.35</v>
      </c>
      <c r="L89" s="134">
        <f t="shared" si="3"/>
        <v>18</v>
      </c>
      <c r="M89" s="148">
        <v>18</v>
      </c>
      <c r="N89" s="129"/>
      <c r="O89" s="129"/>
      <c r="P89" s="129"/>
      <c r="Q89" s="129"/>
      <c r="R89" s="134">
        <f t="shared" si="12"/>
        <v>2.54</v>
      </c>
      <c r="S89" s="150">
        <v>2.54</v>
      </c>
      <c r="T89" s="129"/>
      <c r="U89" s="129"/>
      <c r="V89" s="129"/>
      <c r="W89" s="129"/>
      <c r="X89" s="148">
        <v>49.8</v>
      </c>
      <c r="Y89" s="151">
        <v>27.47</v>
      </c>
      <c r="Z89" s="129"/>
      <c r="AA89" s="129">
        <v>14.38</v>
      </c>
      <c r="AB89" s="129"/>
      <c r="AC89" s="129">
        <v>2.5299999999999998</v>
      </c>
      <c r="AD89" s="148">
        <v>20.6</v>
      </c>
      <c r="AE89" s="129"/>
      <c r="AF89" s="129"/>
      <c r="AG89" s="134">
        <v>1E-4</v>
      </c>
      <c r="AH89" s="139" t="s">
        <v>206</v>
      </c>
      <c r="AI89" s="134">
        <f t="shared" si="13"/>
        <v>290.64</v>
      </c>
      <c r="AJ89" s="140">
        <v>24.36</v>
      </c>
      <c r="AK89" s="129">
        <v>5.28</v>
      </c>
      <c r="AL89" s="129">
        <v>261</v>
      </c>
      <c r="AM89" s="129"/>
      <c r="AN89" s="134">
        <f t="shared" si="14"/>
        <v>3532.42</v>
      </c>
      <c r="AO89" s="134">
        <f t="shared" si="15"/>
        <v>0</v>
      </c>
      <c r="AP89" s="129"/>
      <c r="AQ89" s="129"/>
      <c r="AR89" s="129"/>
      <c r="AS89" s="129"/>
      <c r="AT89" s="129"/>
      <c r="AU89" s="129"/>
      <c r="AV89" s="129">
        <v>640</v>
      </c>
      <c r="AW89" s="136"/>
      <c r="AX89" s="129"/>
      <c r="AY89" s="129"/>
      <c r="AZ89" s="129"/>
      <c r="BA89" s="148">
        <v>2892.42</v>
      </c>
      <c r="BB89" s="129"/>
      <c r="BC89" s="129"/>
      <c r="BD89" s="129"/>
      <c r="BE89" s="129"/>
      <c r="BF89" s="134">
        <f t="shared" si="16"/>
        <v>4059.73</v>
      </c>
      <c r="BG89" s="129"/>
      <c r="BH89" s="80"/>
      <c r="BI89" s="143"/>
    </row>
    <row r="90" spans="1:61" ht="14.25" customHeight="1">
      <c r="A90" s="129">
        <v>84</v>
      </c>
      <c r="B90" s="129" t="s">
        <v>123</v>
      </c>
      <c r="C90" s="130" t="s">
        <v>207</v>
      </c>
      <c r="D90" s="131">
        <v>13</v>
      </c>
      <c r="E90" s="131"/>
      <c r="F90" s="131">
        <v>1</v>
      </c>
      <c r="G90" s="131">
        <v>92</v>
      </c>
      <c r="H90" s="131">
        <f t="shared" si="10"/>
        <v>106</v>
      </c>
      <c r="I90" s="134">
        <f t="shared" si="1"/>
        <v>273.108</v>
      </c>
      <c r="J90" s="134">
        <f t="shared" si="11"/>
        <v>146.91000000000003</v>
      </c>
      <c r="K90" s="148">
        <v>73.44</v>
      </c>
      <c r="L90" s="134">
        <f t="shared" si="3"/>
        <v>0</v>
      </c>
      <c r="M90" s="129"/>
      <c r="N90" s="129"/>
      <c r="O90" s="129"/>
      <c r="P90" s="129"/>
      <c r="Q90" s="129"/>
      <c r="R90" s="134">
        <f t="shared" si="12"/>
        <v>0</v>
      </c>
      <c r="S90" s="129"/>
      <c r="T90" s="129"/>
      <c r="U90" s="129"/>
      <c r="V90" s="129"/>
      <c r="W90" s="129"/>
      <c r="X90" s="148">
        <v>32.369999999999997</v>
      </c>
      <c r="Y90" s="151">
        <v>16.93</v>
      </c>
      <c r="Z90" s="129"/>
      <c r="AA90" s="129">
        <v>9.68</v>
      </c>
      <c r="AB90" s="129"/>
      <c r="AC90" s="129">
        <v>1.8</v>
      </c>
      <c r="AD90" s="148">
        <v>12.69</v>
      </c>
      <c r="AE90" s="129"/>
      <c r="AF90" s="129"/>
      <c r="AG90" s="134">
        <v>1E-4</v>
      </c>
      <c r="AH90" s="139" t="s">
        <v>207</v>
      </c>
      <c r="AI90" s="134">
        <f t="shared" si="13"/>
        <v>115.00800000000001</v>
      </c>
      <c r="AJ90" s="140">
        <v>17.928000000000001</v>
      </c>
      <c r="AK90" s="129">
        <v>8.58</v>
      </c>
      <c r="AL90" s="129">
        <v>88.5</v>
      </c>
      <c r="AM90" s="129"/>
      <c r="AN90" s="134">
        <f t="shared" si="14"/>
        <v>11.190000000000001</v>
      </c>
      <c r="AO90" s="134">
        <f t="shared" si="15"/>
        <v>3.13</v>
      </c>
      <c r="AP90" s="150">
        <v>3.13</v>
      </c>
      <c r="AQ90" s="129"/>
      <c r="AR90" s="129"/>
      <c r="AS90" s="129"/>
      <c r="AT90" s="150">
        <v>8.06</v>
      </c>
      <c r="AU90" s="129"/>
      <c r="AV90" s="129"/>
      <c r="AW90" s="136"/>
      <c r="AX90" s="129"/>
      <c r="AY90" s="129"/>
      <c r="AZ90" s="129"/>
      <c r="BA90" s="129"/>
      <c r="BB90" s="129"/>
      <c r="BC90" s="129"/>
      <c r="BD90" s="129"/>
      <c r="BE90" s="129"/>
      <c r="BF90" s="134">
        <f t="shared" si="16"/>
        <v>273.108</v>
      </c>
      <c r="BG90" s="129"/>
      <c r="BH90" s="80"/>
      <c r="BI90" s="143"/>
    </row>
    <row r="91" spans="1:61" ht="14.25" customHeight="1">
      <c r="A91" s="129">
        <v>85</v>
      </c>
      <c r="B91" s="129" t="s">
        <v>123</v>
      </c>
      <c r="C91" s="130" t="s">
        <v>208</v>
      </c>
      <c r="D91" s="131">
        <v>42</v>
      </c>
      <c r="E91" s="131"/>
      <c r="F91" s="131"/>
      <c r="G91" s="131">
        <v>40</v>
      </c>
      <c r="H91" s="131">
        <f t="shared" si="10"/>
        <v>82</v>
      </c>
      <c r="I91" s="134">
        <f t="shared" si="1"/>
        <v>3564.04</v>
      </c>
      <c r="J91" s="134">
        <f t="shared" si="11"/>
        <v>2209.69</v>
      </c>
      <c r="K91" s="148">
        <v>171.33</v>
      </c>
      <c r="L91" s="134">
        <f t="shared" si="3"/>
        <v>173.53</v>
      </c>
      <c r="M91" s="148">
        <v>87.75</v>
      </c>
      <c r="N91" s="129"/>
      <c r="O91" s="148">
        <v>85.78</v>
      </c>
      <c r="P91" s="129"/>
      <c r="Q91" s="129"/>
      <c r="R91" s="134">
        <f t="shared" si="12"/>
        <v>13.25</v>
      </c>
      <c r="S91" s="150">
        <v>13.25</v>
      </c>
      <c r="T91" s="129"/>
      <c r="U91" s="129"/>
      <c r="V91" s="129"/>
      <c r="W91" s="129"/>
      <c r="X91" s="148">
        <v>7.47</v>
      </c>
      <c r="Y91" s="151">
        <v>44.77</v>
      </c>
      <c r="Z91" s="148"/>
      <c r="AA91" s="129">
        <v>22.95</v>
      </c>
      <c r="AB91" s="129"/>
      <c r="AC91" s="129">
        <v>2.81</v>
      </c>
      <c r="AD91" s="148">
        <v>33.58</v>
      </c>
      <c r="AE91" s="129"/>
      <c r="AF91" s="148">
        <v>1740</v>
      </c>
      <c r="AG91" s="134">
        <v>1E-4</v>
      </c>
      <c r="AH91" s="139" t="s">
        <v>208</v>
      </c>
      <c r="AI91" s="134">
        <f t="shared" si="13"/>
        <v>568.16</v>
      </c>
      <c r="AJ91" s="140">
        <v>39.42</v>
      </c>
      <c r="AK91" s="129">
        <v>25.74</v>
      </c>
      <c r="AL91" s="129">
        <v>503</v>
      </c>
      <c r="AM91" s="129"/>
      <c r="AN91" s="134">
        <f t="shared" si="14"/>
        <v>786.18999999999994</v>
      </c>
      <c r="AO91" s="134">
        <f t="shared" si="15"/>
        <v>0</v>
      </c>
      <c r="AP91" s="129"/>
      <c r="AQ91" s="129"/>
      <c r="AR91" s="129"/>
      <c r="AS91" s="129"/>
      <c r="AT91" s="150">
        <v>2.64</v>
      </c>
      <c r="AU91" s="129"/>
      <c r="AV91" s="129"/>
      <c r="AW91" s="136"/>
      <c r="AX91" s="129"/>
      <c r="AY91" s="129"/>
      <c r="AZ91" s="129"/>
      <c r="BA91" s="150">
        <v>783.55</v>
      </c>
      <c r="BB91" s="129"/>
      <c r="BC91" s="129"/>
      <c r="BD91" s="129"/>
      <c r="BE91" s="129"/>
      <c r="BF91" s="134">
        <f t="shared" si="16"/>
        <v>3564.04</v>
      </c>
      <c r="BG91" s="129"/>
      <c r="BH91" s="80"/>
      <c r="BI91" s="143"/>
    </row>
    <row r="92" spans="1:61" ht="14.25" customHeight="1">
      <c r="A92" s="129">
        <v>86</v>
      </c>
      <c r="B92" s="129" t="s">
        <v>123</v>
      </c>
      <c r="C92" s="130" t="s">
        <v>209</v>
      </c>
      <c r="D92" s="131">
        <v>79</v>
      </c>
      <c r="E92" s="131"/>
      <c r="F92" s="131"/>
      <c r="G92" s="131">
        <v>29</v>
      </c>
      <c r="H92" s="131">
        <f t="shared" si="10"/>
        <v>108</v>
      </c>
      <c r="I92" s="134">
        <f t="shared" si="1"/>
        <v>762.60800000000006</v>
      </c>
      <c r="J92" s="134">
        <f t="shared" si="11"/>
        <v>679.98</v>
      </c>
      <c r="K92" s="148">
        <v>295.16000000000003</v>
      </c>
      <c r="L92" s="134">
        <f t="shared" si="3"/>
        <v>0</v>
      </c>
      <c r="M92" s="129"/>
      <c r="N92" s="129"/>
      <c r="O92" s="129"/>
      <c r="P92" s="129"/>
      <c r="Q92" s="129"/>
      <c r="R92" s="134">
        <f t="shared" si="12"/>
        <v>0</v>
      </c>
      <c r="S92" s="129"/>
      <c r="T92" s="129"/>
      <c r="U92" s="129"/>
      <c r="V92" s="129"/>
      <c r="W92" s="129"/>
      <c r="X92" s="148">
        <v>196.71</v>
      </c>
      <c r="Y92" s="151">
        <v>78.7</v>
      </c>
      <c r="Z92" s="129"/>
      <c r="AA92" s="129">
        <v>42.03</v>
      </c>
      <c r="AB92" s="129"/>
      <c r="AC92" s="129">
        <v>8.36</v>
      </c>
      <c r="AD92" s="148">
        <v>59.02</v>
      </c>
      <c r="AE92" s="129"/>
      <c r="AF92" s="129"/>
      <c r="AG92" s="134">
        <v>1E-4</v>
      </c>
      <c r="AH92" s="139" t="s">
        <v>209</v>
      </c>
      <c r="AI92" s="134">
        <f t="shared" si="13"/>
        <v>80.968000000000103</v>
      </c>
      <c r="AJ92" s="140">
        <v>58.968000000000103</v>
      </c>
      <c r="AK92" s="129">
        <v>0</v>
      </c>
      <c r="AL92" s="129">
        <v>22</v>
      </c>
      <c r="AM92" s="129"/>
      <c r="AN92" s="134">
        <f t="shared" si="14"/>
        <v>1.66</v>
      </c>
      <c r="AO92" s="134">
        <f t="shared" si="15"/>
        <v>0</v>
      </c>
      <c r="AP92" s="129"/>
      <c r="AQ92" s="129"/>
      <c r="AR92" s="129"/>
      <c r="AS92" s="129"/>
      <c r="AT92" s="150">
        <v>1.66</v>
      </c>
      <c r="AU92" s="129"/>
      <c r="AV92" s="129"/>
      <c r="AW92" s="136"/>
      <c r="AX92" s="129"/>
      <c r="AY92" s="129"/>
      <c r="AZ92" s="129"/>
      <c r="BA92" s="129"/>
      <c r="BB92" s="129"/>
      <c r="BC92" s="129"/>
      <c r="BD92" s="129"/>
      <c r="BE92" s="129"/>
      <c r="BF92" s="134">
        <f t="shared" si="16"/>
        <v>762.60800000000006</v>
      </c>
      <c r="BG92" s="129"/>
      <c r="BH92" s="80"/>
      <c r="BI92" s="143"/>
    </row>
    <row r="93" spans="1:61" ht="14.25" customHeight="1">
      <c r="A93" s="129">
        <v>87</v>
      </c>
      <c r="B93" s="129" t="s">
        <v>123</v>
      </c>
      <c r="C93" s="130" t="s">
        <v>210</v>
      </c>
      <c r="D93" s="131">
        <v>104</v>
      </c>
      <c r="E93" s="131"/>
      <c r="F93" s="131"/>
      <c r="G93" s="131">
        <v>20</v>
      </c>
      <c r="H93" s="131">
        <f t="shared" si="10"/>
        <v>124</v>
      </c>
      <c r="I93" s="134">
        <f t="shared" si="1"/>
        <v>1087.1400000000001</v>
      </c>
      <c r="J93" s="134">
        <f t="shared" si="11"/>
        <v>910.3</v>
      </c>
      <c r="K93" s="148">
        <v>399.61</v>
      </c>
      <c r="L93" s="134">
        <f t="shared" si="3"/>
        <v>0</v>
      </c>
      <c r="M93" s="129"/>
      <c r="N93" s="129"/>
      <c r="O93" s="129"/>
      <c r="P93" s="129"/>
      <c r="Q93" s="129"/>
      <c r="R93" s="134">
        <f t="shared" si="12"/>
        <v>0</v>
      </c>
      <c r="S93" s="129"/>
      <c r="T93" s="129"/>
      <c r="U93" s="129"/>
      <c r="V93" s="129"/>
      <c r="W93" s="129"/>
      <c r="X93" s="148">
        <v>258.95999999999998</v>
      </c>
      <c r="Y93" s="151">
        <v>105.37</v>
      </c>
      <c r="Z93" s="129"/>
      <c r="AA93" s="129">
        <v>56.13</v>
      </c>
      <c r="AB93" s="129"/>
      <c r="AC93" s="129">
        <v>11.2</v>
      </c>
      <c r="AD93" s="148">
        <v>79.03</v>
      </c>
      <c r="AE93" s="129"/>
      <c r="AF93" s="129"/>
      <c r="AG93" s="134">
        <v>1E-4</v>
      </c>
      <c r="AH93" s="139" t="s">
        <v>210</v>
      </c>
      <c r="AI93" s="134">
        <f t="shared" si="13"/>
        <v>176.32000000000022</v>
      </c>
      <c r="AJ93" s="140">
        <v>76.320000000000206</v>
      </c>
      <c r="AK93" s="129">
        <v>0</v>
      </c>
      <c r="AL93" s="129">
        <v>100</v>
      </c>
      <c r="AM93" s="129"/>
      <c r="AN93" s="134">
        <f t="shared" si="14"/>
        <v>0.52</v>
      </c>
      <c r="AO93" s="134">
        <f t="shared" si="15"/>
        <v>0</v>
      </c>
      <c r="AP93" s="129"/>
      <c r="AQ93" s="129"/>
      <c r="AR93" s="129"/>
      <c r="AS93" s="129"/>
      <c r="AT93" s="150">
        <v>0.52</v>
      </c>
      <c r="AU93" s="129"/>
      <c r="AV93" s="129"/>
      <c r="AW93" s="136"/>
      <c r="AX93" s="129"/>
      <c r="AY93" s="129"/>
      <c r="AZ93" s="129"/>
      <c r="BA93" s="129"/>
      <c r="BB93" s="129"/>
      <c r="BC93" s="129"/>
      <c r="BD93" s="129"/>
      <c r="BE93" s="129"/>
      <c r="BF93" s="134">
        <f t="shared" si="16"/>
        <v>1087.1400000000001</v>
      </c>
      <c r="BG93" s="129"/>
      <c r="BH93" s="80"/>
      <c r="BI93" s="143"/>
    </row>
    <row r="94" spans="1:61" ht="14.25" customHeight="1">
      <c r="A94" s="129">
        <v>88</v>
      </c>
      <c r="B94" s="129" t="s">
        <v>123</v>
      </c>
      <c r="C94" s="130" t="s">
        <v>211</v>
      </c>
      <c r="D94" s="131">
        <v>51</v>
      </c>
      <c r="E94" s="131"/>
      <c r="F94" s="131"/>
      <c r="G94" s="131">
        <v>12</v>
      </c>
      <c r="H94" s="131">
        <f t="shared" si="10"/>
        <v>63</v>
      </c>
      <c r="I94" s="134">
        <f t="shared" si="1"/>
        <v>667.89399999999989</v>
      </c>
      <c r="J94" s="134">
        <f t="shared" si="11"/>
        <v>394.63</v>
      </c>
      <c r="K94" s="148">
        <v>158.49</v>
      </c>
      <c r="L94" s="134">
        <f t="shared" si="3"/>
        <v>20.25</v>
      </c>
      <c r="M94" s="148">
        <v>20.25</v>
      </c>
      <c r="N94" s="129"/>
      <c r="O94" s="129"/>
      <c r="P94" s="129"/>
      <c r="Q94" s="129"/>
      <c r="R94" s="134">
        <f t="shared" si="12"/>
        <v>2.62</v>
      </c>
      <c r="S94" s="150">
        <v>2.62</v>
      </c>
      <c r="T94" s="129"/>
      <c r="U94" s="129"/>
      <c r="V94" s="129"/>
      <c r="W94" s="129"/>
      <c r="X94" s="148">
        <v>104.58</v>
      </c>
      <c r="Y94" s="151">
        <v>45.75</v>
      </c>
      <c r="Z94" s="129"/>
      <c r="AA94" s="129">
        <v>24.18</v>
      </c>
      <c r="AB94" s="129"/>
      <c r="AC94" s="129">
        <v>4.45</v>
      </c>
      <c r="AD94" s="148">
        <v>34.31</v>
      </c>
      <c r="AE94" s="129"/>
      <c r="AF94" s="129"/>
      <c r="AG94" s="134">
        <v>1E-4</v>
      </c>
      <c r="AH94" s="139" t="s">
        <v>211</v>
      </c>
      <c r="AI94" s="134">
        <f t="shared" si="13"/>
        <v>271.60399999999998</v>
      </c>
      <c r="AJ94" s="140">
        <v>41.664000000000001</v>
      </c>
      <c r="AK94" s="129">
        <v>5.94</v>
      </c>
      <c r="AL94" s="129">
        <v>206</v>
      </c>
      <c r="AM94" s="129">
        <v>18</v>
      </c>
      <c r="AN94" s="134">
        <f t="shared" si="14"/>
        <v>1.66</v>
      </c>
      <c r="AO94" s="134">
        <f t="shared" si="15"/>
        <v>0</v>
      </c>
      <c r="AP94" s="129"/>
      <c r="AQ94" s="129"/>
      <c r="AR94" s="129"/>
      <c r="AS94" s="129"/>
      <c r="AT94" s="150">
        <v>1.66</v>
      </c>
      <c r="AU94" s="129"/>
      <c r="AV94" s="129"/>
      <c r="AW94" s="136"/>
      <c r="AX94" s="129"/>
      <c r="AY94" s="129"/>
      <c r="AZ94" s="129"/>
      <c r="BA94" s="129"/>
      <c r="BB94" s="129"/>
      <c r="BC94" s="129"/>
      <c r="BD94" s="129"/>
      <c r="BE94" s="129"/>
      <c r="BF94" s="134">
        <f t="shared" si="16"/>
        <v>667.89399999999989</v>
      </c>
      <c r="BG94" s="129"/>
      <c r="BH94" s="80"/>
      <c r="BI94" s="143"/>
    </row>
    <row r="95" spans="1:61" ht="14.25" customHeight="1">
      <c r="A95" s="129">
        <v>89</v>
      </c>
      <c r="B95" s="129" t="s">
        <v>123</v>
      </c>
      <c r="C95" s="130" t="s">
        <v>212</v>
      </c>
      <c r="D95" s="131">
        <v>8</v>
      </c>
      <c r="E95" s="131"/>
      <c r="F95" s="131"/>
      <c r="G95" s="131"/>
      <c r="H95" s="131">
        <f t="shared" si="10"/>
        <v>8</v>
      </c>
      <c r="I95" s="134">
        <f t="shared" si="1"/>
        <v>208.03</v>
      </c>
      <c r="J95" s="134">
        <f t="shared" si="11"/>
        <v>71.790000000000006</v>
      </c>
      <c r="K95" s="148">
        <v>31.74</v>
      </c>
      <c r="L95" s="134">
        <f t="shared" si="3"/>
        <v>18</v>
      </c>
      <c r="M95" s="148">
        <v>18</v>
      </c>
      <c r="N95" s="129"/>
      <c r="O95" s="129"/>
      <c r="P95" s="129"/>
      <c r="Q95" s="129"/>
      <c r="R95" s="134">
        <f t="shared" si="12"/>
        <v>2.65</v>
      </c>
      <c r="S95" s="150">
        <v>2.65</v>
      </c>
      <c r="T95" s="129"/>
      <c r="U95" s="129"/>
      <c r="V95" s="129"/>
      <c r="W95" s="129"/>
      <c r="X95" s="129"/>
      <c r="Y95" s="151">
        <v>8.3800000000000008</v>
      </c>
      <c r="Z95" s="129"/>
      <c r="AA95" s="129">
        <v>4.2300000000000004</v>
      </c>
      <c r="AB95" s="129"/>
      <c r="AC95" s="129">
        <v>0.5</v>
      </c>
      <c r="AD95" s="148">
        <v>6.29</v>
      </c>
      <c r="AE95" s="129"/>
      <c r="AF95" s="129"/>
      <c r="AG95" s="134">
        <v>1E-4</v>
      </c>
      <c r="AH95" s="139" t="s">
        <v>212</v>
      </c>
      <c r="AI95" s="134">
        <f t="shared" si="13"/>
        <v>76.239999999999995</v>
      </c>
      <c r="AJ95" s="140">
        <v>6.96</v>
      </c>
      <c r="AK95" s="129">
        <v>5.28</v>
      </c>
      <c r="AL95" s="129">
        <v>64</v>
      </c>
      <c r="AM95" s="129"/>
      <c r="AN95" s="134">
        <f t="shared" si="14"/>
        <v>60</v>
      </c>
      <c r="AO95" s="134">
        <f t="shared" si="15"/>
        <v>0</v>
      </c>
      <c r="AP95" s="129"/>
      <c r="AQ95" s="129"/>
      <c r="AR95" s="129"/>
      <c r="AS95" s="129"/>
      <c r="AT95" s="129"/>
      <c r="AU95" s="129"/>
      <c r="AV95" s="129"/>
      <c r="AW95" s="136"/>
      <c r="AX95" s="129"/>
      <c r="AY95" s="129"/>
      <c r="AZ95" s="129"/>
      <c r="BA95" s="150">
        <v>60</v>
      </c>
      <c r="BB95" s="129"/>
      <c r="BC95" s="129"/>
      <c r="BD95" s="129"/>
      <c r="BE95" s="129"/>
      <c r="BF95" s="134">
        <f t="shared" si="16"/>
        <v>208.03</v>
      </c>
      <c r="BG95" s="129"/>
      <c r="BH95" s="80"/>
      <c r="BI95" s="143"/>
    </row>
    <row r="96" spans="1:61" ht="14.25" customHeight="1">
      <c r="A96" s="129">
        <v>90</v>
      </c>
      <c r="B96" s="129" t="s">
        <v>123</v>
      </c>
      <c r="C96" s="130" t="s">
        <v>213</v>
      </c>
      <c r="D96" s="131">
        <v>108</v>
      </c>
      <c r="E96" s="131"/>
      <c r="F96" s="131"/>
      <c r="G96" s="131">
        <v>75</v>
      </c>
      <c r="H96" s="131">
        <f t="shared" si="10"/>
        <v>183</v>
      </c>
      <c r="I96" s="134">
        <f t="shared" si="1"/>
        <v>1530.72</v>
      </c>
      <c r="J96" s="134">
        <f t="shared" si="11"/>
        <v>1138.5</v>
      </c>
      <c r="K96" s="148">
        <v>452.95</v>
      </c>
      <c r="L96" s="134">
        <f t="shared" si="3"/>
        <v>231.75</v>
      </c>
      <c r="M96" s="148">
        <v>96.75</v>
      </c>
      <c r="N96" s="129"/>
      <c r="O96" s="129"/>
      <c r="P96" s="129"/>
      <c r="Q96" s="129">
        <v>135</v>
      </c>
      <c r="R96" s="134">
        <f t="shared" si="12"/>
        <v>16.920000000000002</v>
      </c>
      <c r="S96" s="150">
        <v>16.920000000000002</v>
      </c>
      <c r="T96" s="129"/>
      <c r="U96" s="129"/>
      <c r="V96" s="129"/>
      <c r="W96" s="129"/>
      <c r="X96" s="148">
        <v>161.85</v>
      </c>
      <c r="Y96" s="151">
        <v>116.56</v>
      </c>
      <c r="Z96" s="129"/>
      <c r="AA96" s="129">
        <v>61.05</v>
      </c>
      <c r="AB96" s="129"/>
      <c r="AC96" s="129">
        <v>10</v>
      </c>
      <c r="AD96" s="148">
        <v>87.42</v>
      </c>
      <c r="AE96" s="129"/>
      <c r="AF96" s="148"/>
      <c r="AG96" s="134">
        <v>1E-4</v>
      </c>
      <c r="AH96" s="139" t="s">
        <v>213</v>
      </c>
      <c r="AI96" s="134">
        <f t="shared" si="13"/>
        <v>384.74</v>
      </c>
      <c r="AJ96" s="140">
        <v>99.36</v>
      </c>
      <c r="AK96" s="129">
        <v>28.38</v>
      </c>
      <c r="AL96" s="129">
        <v>257</v>
      </c>
      <c r="AM96" s="129"/>
      <c r="AN96" s="134">
        <f t="shared" si="14"/>
        <v>7.48</v>
      </c>
      <c r="AO96" s="134">
        <f t="shared" si="15"/>
        <v>0</v>
      </c>
      <c r="AP96" s="129"/>
      <c r="AQ96" s="129"/>
      <c r="AR96" s="129"/>
      <c r="AS96" s="129"/>
      <c r="AT96" s="150">
        <v>2.48</v>
      </c>
      <c r="AU96" s="129"/>
      <c r="AV96" s="129"/>
      <c r="AW96" s="136"/>
      <c r="AX96" s="129"/>
      <c r="AY96" s="129"/>
      <c r="AZ96" s="129"/>
      <c r="BA96" s="129">
        <v>5</v>
      </c>
      <c r="BB96" s="129"/>
      <c r="BC96" s="129"/>
      <c r="BD96" s="129"/>
      <c r="BE96" s="129"/>
      <c r="BF96" s="134">
        <f t="shared" si="16"/>
        <v>1530.72</v>
      </c>
      <c r="BG96" s="129"/>
      <c r="BH96" s="80"/>
      <c r="BI96" s="143"/>
    </row>
    <row r="97" spans="1:61" ht="14.25" customHeight="1">
      <c r="A97" s="129">
        <v>91</v>
      </c>
      <c r="B97" s="129" t="s">
        <v>123</v>
      </c>
      <c r="C97" s="130" t="s">
        <v>214</v>
      </c>
      <c r="D97" s="131">
        <v>56</v>
      </c>
      <c r="E97" s="131"/>
      <c r="F97" s="131"/>
      <c r="G97" s="131">
        <v>23</v>
      </c>
      <c r="H97" s="131">
        <f t="shared" si="10"/>
        <v>79</v>
      </c>
      <c r="I97" s="134">
        <f t="shared" si="1"/>
        <v>868.58199999999999</v>
      </c>
      <c r="J97" s="134">
        <f t="shared" si="11"/>
        <v>575.38599999999997</v>
      </c>
      <c r="K97" s="148">
        <v>216.15</v>
      </c>
      <c r="L97" s="134">
        <f t="shared" si="3"/>
        <v>100.706</v>
      </c>
      <c r="M97" s="148">
        <v>31.5</v>
      </c>
      <c r="N97" s="148">
        <v>10.56</v>
      </c>
      <c r="O97" s="129"/>
      <c r="P97" s="129"/>
      <c r="Q97" s="148">
        <v>58.646000000000001</v>
      </c>
      <c r="R97" s="134">
        <f t="shared" si="12"/>
        <v>18.48</v>
      </c>
      <c r="S97" s="150">
        <v>18.48</v>
      </c>
      <c r="T97" s="129"/>
      <c r="U97" s="129"/>
      <c r="V97" s="129"/>
      <c r="W97" s="129"/>
      <c r="X97" s="148">
        <v>104.58</v>
      </c>
      <c r="Y97" s="151">
        <v>57.15</v>
      </c>
      <c r="Z97" s="129"/>
      <c r="AA97" s="129">
        <v>30.11</v>
      </c>
      <c r="AB97" s="129"/>
      <c r="AC97" s="129">
        <v>5.35</v>
      </c>
      <c r="AD97" s="148">
        <v>42.86</v>
      </c>
      <c r="AE97" s="129"/>
      <c r="AF97" s="148"/>
      <c r="AG97" s="134">
        <v>1E-4</v>
      </c>
      <c r="AH97" s="139" t="s">
        <v>214</v>
      </c>
      <c r="AI97" s="134">
        <f t="shared" si="13"/>
        <v>283.19600000000003</v>
      </c>
      <c r="AJ97" s="140">
        <v>46.456000000000003</v>
      </c>
      <c r="AK97" s="129">
        <v>9.24</v>
      </c>
      <c r="AL97" s="129">
        <v>227.5</v>
      </c>
      <c r="AM97" s="129"/>
      <c r="AN97" s="134">
        <f t="shared" si="14"/>
        <v>10</v>
      </c>
      <c r="AO97" s="134">
        <f t="shared" si="15"/>
        <v>0</v>
      </c>
      <c r="AP97" s="129"/>
      <c r="AQ97" s="129"/>
      <c r="AR97" s="129"/>
      <c r="AS97" s="129"/>
      <c r="AT97" s="129"/>
      <c r="AU97" s="129"/>
      <c r="AV97" s="129"/>
      <c r="AW97" s="136"/>
      <c r="AX97" s="129"/>
      <c r="AY97" s="129"/>
      <c r="AZ97" s="129"/>
      <c r="BA97" s="129">
        <v>10</v>
      </c>
      <c r="BB97" s="129"/>
      <c r="BC97" s="129"/>
      <c r="BD97" s="129"/>
      <c r="BE97" s="129"/>
      <c r="BF97" s="134">
        <f t="shared" si="16"/>
        <v>868.58199999999999</v>
      </c>
      <c r="BG97" s="129"/>
      <c r="BH97" s="80"/>
      <c r="BI97" s="143"/>
    </row>
    <row r="98" spans="1:61" ht="14.25" customHeight="1">
      <c r="A98" s="129">
        <v>92</v>
      </c>
      <c r="B98" s="129" t="s">
        <v>123</v>
      </c>
      <c r="C98" s="130" t="s">
        <v>215</v>
      </c>
      <c r="D98" s="131">
        <v>35</v>
      </c>
      <c r="E98" s="131"/>
      <c r="F98" s="131">
        <v>1</v>
      </c>
      <c r="G98" s="131">
        <v>21</v>
      </c>
      <c r="H98" s="131">
        <f t="shared" si="10"/>
        <v>57</v>
      </c>
      <c r="I98" s="134">
        <f t="shared" si="1"/>
        <v>505.41600000000017</v>
      </c>
      <c r="J98" s="134">
        <f t="shared" si="11"/>
        <v>316.75000000000011</v>
      </c>
      <c r="K98" s="148">
        <v>141.33000000000001</v>
      </c>
      <c r="L98" s="134">
        <f t="shared" si="3"/>
        <v>18</v>
      </c>
      <c r="M98" s="148">
        <v>18</v>
      </c>
      <c r="N98" s="129"/>
      <c r="O98" s="129"/>
      <c r="P98" s="129"/>
      <c r="Q98" s="129"/>
      <c r="R98" s="134">
        <f t="shared" si="12"/>
        <v>3.02</v>
      </c>
      <c r="S98" s="150">
        <v>3.02</v>
      </c>
      <c r="T98" s="129"/>
      <c r="U98" s="129"/>
      <c r="V98" s="129"/>
      <c r="W98" s="129"/>
      <c r="X98" s="148">
        <v>67.23</v>
      </c>
      <c r="Y98" s="151">
        <v>36.729999999999997</v>
      </c>
      <c r="Z98" s="129"/>
      <c r="AA98" s="129">
        <v>19.41</v>
      </c>
      <c r="AB98" s="129"/>
      <c r="AC98" s="129">
        <v>3.48</v>
      </c>
      <c r="AD98" s="148">
        <v>27.55</v>
      </c>
      <c r="AE98" s="129"/>
      <c r="AF98" s="129"/>
      <c r="AG98" s="134">
        <v>1E-4</v>
      </c>
      <c r="AH98" s="139" t="s">
        <v>215</v>
      </c>
      <c r="AI98" s="134">
        <f t="shared" si="13"/>
        <v>179.93600000000001</v>
      </c>
      <c r="AJ98" s="140">
        <v>29.655999999999999</v>
      </c>
      <c r="AK98" s="129">
        <v>5.28</v>
      </c>
      <c r="AL98" s="129">
        <v>145</v>
      </c>
      <c r="AM98" s="129"/>
      <c r="AN98" s="134">
        <f t="shared" si="14"/>
        <v>8.73</v>
      </c>
      <c r="AO98" s="134">
        <f t="shared" si="15"/>
        <v>0</v>
      </c>
      <c r="AP98" s="129"/>
      <c r="AQ98" s="129"/>
      <c r="AR98" s="129"/>
      <c r="AS98" s="129"/>
      <c r="AT98" s="150">
        <v>8.73</v>
      </c>
      <c r="AU98" s="129"/>
      <c r="AV98" s="129"/>
      <c r="AW98" s="136"/>
      <c r="AX98" s="129"/>
      <c r="AY98" s="129"/>
      <c r="AZ98" s="129"/>
      <c r="BA98" s="129"/>
      <c r="BB98" s="129"/>
      <c r="BC98" s="129"/>
      <c r="BD98" s="129"/>
      <c r="BE98" s="129"/>
      <c r="BF98" s="134">
        <f t="shared" si="16"/>
        <v>505.41600000000017</v>
      </c>
      <c r="BG98" s="129"/>
      <c r="BH98" s="80"/>
      <c r="BI98" s="143"/>
    </row>
    <row r="99" spans="1:61" ht="14.25" customHeight="1">
      <c r="A99" s="129">
        <v>93</v>
      </c>
      <c r="B99" s="129" t="s">
        <v>123</v>
      </c>
      <c r="C99" s="130" t="s">
        <v>216</v>
      </c>
      <c r="D99" s="131">
        <v>13</v>
      </c>
      <c r="E99" s="131"/>
      <c r="F99" s="131"/>
      <c r="G99" s="131">
        <v>6</v>
      </c>
      <c r="H99" s="131">
        <f t="shared" si="10"/>
        <v>19</v>
      </c>
      <c r="I99" s="134">
        <f t="shared" si="1"/>
        <v>249.49199999999999</v>
      </c>
      <c r="J99" s="134">
        <f t="shared" si="11"/>
        <v>122.07999999999998</v>
      </c>
      <c r="K99" s="148">
        <v>55.22</v>
      </c>
      <c r="L99" s="134">
        <f t="shared" si="3"/>
        <v>29.25</v>
      </c>
      <c r="M99" s="148">
        <v>29.25</v>
      </c>
      <c r="N99" s="129"/>
      <c r="O99" s="129"/>
      <c r="P99" s="129"/>
      <c r="Q99" s="129"/>
      <c r="R99" s="134">
        <f t="shared" si="12"/>
        <v>4.5999999999999996</v>
      </c>
      <c r="S99" s="150">
        <v>4.5999999999999996</v>
      </c>
      <c r="T99" s="129"/>
      <c r="U99" s="129"/>
      <c r="V99" s="129"/>
      <c r="W99" s="129"/>
      <c r="X99" s="129"/>
      <c r="Y99" s="151">
        <v>14.25</v>
      </c>
      <c r="Z99" s="129"/>
      <c r="AA99" s="129">
        <v>7.22</v>
      </c>
      <c r="AB99" s="129"/>
      <c r="AC99" s="129">
        <v>0.85</v>
      </c>
      <c r="AD99" s="148">
        <v>10.69</v>
      </c>
      <c r="AE99" s="129"/>
      <c r="AF99" s="129"/>
      <c r="AG99" s="134">
        <v>1E-4</v>
      </c>
      <c r="AH99" s="139" t="s">
        <v>216</v>
      </c>
      <c r="AI99" s="134">
        <f t="shared" si="13"/>
        <v>127.41200000000001</v>
      </c>
      <c r="AJ99" s="140">
        <v>10.832000000000001</v>
      </c>
      <c r="AK99" s="129">
        <v>8.58</v>
      </c>
      <c r="AL99" s="129">
        <v>108</v>
      </c>
      <c r="AM99" s="129"/>
      <c r="AN99" s="134">
        <f t="shared" si="14"/>
        <v>0</v>
      </c>
      <c r="AO99" s="134">
        <f t="shared" si="15"/>
        <v>0</v>
      </c>
      <c r="AP99" s="129"/>
      <c r="AQ99" s="129"/>
      <c r="AR99" s="129"/>
      <c r="AS99" s="129"/>
      <c r="AT99" s="129"/>
      <c r="AU99" s="129"/>
      <c r="AV99" s="129"/>
      <c r="AW99" s="136"/>
      <c r="AX99" s="129"/>
      <c r="AY99" s="129"/>
      <c r="AZ99" s="129"/>
      <c r="BA99" s="129"/>
      <c r="BB99" s="129"/>
      <c r="BC99" s="129"/>
      <c r="BD99" s="129"/>
      <c r="BE99" s="129"/>
      <c r="BF99" s="134">
        <f t="shared" si="16"/>
        <v>249.49199999999999</v>
      </c>
      <c r="BG99" s="129"/>
      <c r="BH99" s="80"/>
      <c r="BI99" s="143"/>
    </row>
    <row r="100" spans="1:61" ht="14.25" customHeight="1">
      <c r="A100" s="129">
        <v>94</v>
      </c>
      <c r="B100" s="129" t="s">
        <v>123</v>
      </c>
      <c r="C100" s="130" t="s">
        <v>217</v>
      </c>
      <c r="D100" s="131">
        <v>14</v>
      </c>
      <c r="E100" s="131"/>
      <c r="F100" s="131"/>
      <c r="G100" s="131"/>
      <c r="H100" s="131">
        <f t="shared" si="10"/>
        <v>14</v>
      </c>
      <c r="I100" s="134">
        <f t="shared" si="1"/>
        <v>227.11</v>
      </c>
      <c r="J100" s="134">
        <f t="shared" si="11"/>
        <v>125.55</v>
      </c>
      <c r="K100" s="148">
        <v>55.97</v>
      </c>
      <c r="L100" s="134">
        <f t="shared" si="3"/>
        <v>6.75</v>
      </c>
      <c r="M100" s="148">
        <v>6.75</v>
      </c>
      <c r="N100" s="129"/>
      <c r="O100" s="129"/>
      <c r="P100" s="129"/>
      <c r="Q100" s="129"/>
      <c r="R100" s="134">
        <f t="shared" si="12"/>
        <v>0.89</v>
      </c>
      <c r="S100" s="150">
        <v>0.89</v>
      </c>
      <c r="T100" s="129"/>
      <c r="U100" s="129"/>
      <c r="V100" s="129"/>
      <c r="W100" s="129"/>
      <c r="X100" s="148">
        <v>27.39</v>
      </c>
      <c r="Y100" s="151">
        <v>14.56</v>
      </c>
      <c r="Z100" s="129"/>
      <c r="AA100" s="129">
        <v>7.66</v>
      </c>
      <c r="AB100" s="129"/>
      <c r="AC100" s="129">
        <v>1.41</v>
      </c>
      <c r="AD100" s="148">
        <v>10.92</v>
      </c>
      <c r="AE100" s="129"/>
      <c r="AF100" s="129"/>
      <c r="AG100" s="134">
        <v>1E-4</v>
      </c>
      <c r="AH100" s="139" t="s">
        <v>217</v>
      </c>
      <c r="AI100" s="134">
        <f t="shared" si="13"/>
        <v>101.56</v>
      </c>
      <c r="AJ100" s="140">
        <v>10.08</v>
      </c>
      <c r="AK100" s="129">
        <v>1.98</v>
      </c>
      <c r="AL100" s="129">
        <v>85</v>
      </c>
      <c r="AM100" s="129">
        <v>4.5</v>
      </c>
      <c r="AN100" s="134">
        <f t="shared" si="14"/>
        <v>0</v>
      </c>
      <c r="AO100" s="134">
        <f t="shared" si="15"/>
        <v>0</v>
      </c>
      <c r="AP100" s="129"/>
      <c r="AQ100" s="129"/>
      <c r="AR100" s="129"/>
      <c r="AS100" s="129"/>
      <c r="AT100" s="129"/>
      <c r="AU100" s="129"/>
      <c r="AV100" s="129"/>
      <c r="AW100" s="136"/>
      <c r="AX100" s="129"/>
      <c r="AY100" s="129"/>
      <c r="AZ100" s="129"/>
      <c r="BA100" s="129"/>
      <c r="BB100" s="129"/>
      <c r="BC100" s="129"/>
      <c r="BD100" s="129"/>
      <c r="BE100" s="129"/>
      <c r="BF100" s="134">
        <f t="shared" si="16"/>
        <v>227.11</v>
      </c>
      <c r="BG100" s="129"/>
      <c r="BH100" s="80"/>
      <c r="BI100" s="143"/>
    </row>
    <row r="101" spans="1:61" ht="14.25" customHeight="1">
      <c r="A101" s="129">
        <v>95</v>
      </c>
      <c r="B101" s="129" t="s">
        <v>123</v>
      </c>
      <c r="C101" s="130" t="s">
        <v>218</v>
      </c>
      <c r="D101" s="131">
        <v>16</v>
      </c>
      <c r="E101" s="131"/>
      <c r="F101" s="131"/>
      <c r="G101" s="131"/>
      <c r="H101" s="131">
        <f t="shared" si="10"/>
        <v>16</v>
      </c>
      <c r="I101" s="134">
        <f t="shared" si="1"/>
        <v>327.98999999999995</v>
      </c>
      <c r="J101" s="134">
        <f t="shared" si="11"/>
        <v>144.14999999999995</v>
      </c>
      <c r="K101" s="148">
        <v>63.82</v>
      </c>
      <c r="L101" s="134">
        <f t="shared" si="3"/>
        <v>27</v>
      </c>
      <c r="M101" s="148">
        <v>27</v>
      </c>
      <c r="N101" s="129"/>
      <c r="O101" s="129"/>
      <c r="P101" s="129"/>
      <c r="Q101" s="129"/>
      <c r="R101" s="134">
        <f t="shared" si="12"/>
        <v>4.24</v>
      </c>
      <c r="S101" s="150">
        <v>4.24</v>
      </c>
      <c r="T101" s="129"/>
      <c r="U101" s="129"/>
      <c r="V101" s="129"/>
      <c r="W101" s="129"/>
      <c r="X101" s="148">
        <v>9.9600000000000009</v>
      </c>
      <c r="Y101" s="151">
        <v>16.8</v>
      </c>
      <c r="Z101" s="129"/>
      <c r="AA101" s="129">
        <v>8.56</v>
      </c>
      <c r="AB101" s="129"/>
      <c r="AC101" s="129">
        <v>1.17</v>
      </c>
      <c r="AD101" s="148">
        <v>12.6</v>
      </c>
      <c r="AE101" s="129"/>
      <c r="AF101" s="129"/>
      <c r="AG101" s="134">
        <v>1E-4</v>
      </c>
      <c r="AH101" s="139" t="s">
        <v>218</v>
      </c>
      <c r="AI101" s="134">
        <f t="shared" si="13"/>
        <v>183.84</v>
      </c>
      <c r="AJ101" s="140">
        <v>13.92</v>
      </c>
      <c r="AK101" s="129">
        <v>7.92</v>
      </c>
      <c r="AL101" s="129">
        <v>162</v>
      </c>
      <c r="AM101" s="129"/>
      <c r="AN101" s="134">
        <f t="shared" si="14"/>
        <v>0</v>
      </c>
      <c r="AO101" s="134">
        <f t="shared" si="15"/>
        <v>0</v>
      </c>
      <c r="AP101" s="129"/>
      <c r="AQ101" s="129"/>
      <c r="AR101" s="129"/>
      <c r="AS101" s="129"/>
      <c r="AT101" s="129"/>
      <c r="AU101" s="129"/>
      <c r="AV101" s="129"/>
      <c r="AW101" s="136"/>
      <c r="AX101" s="129"/>
      <c r="AY101" s="129"/>
      <c r="AZ101" s="129"/>
      <c r="BA101" s="129"/>
      <c r="BB101" s="129"/>
      <c r="BC101" s="129"/>
      <c r="BD101" s="129"/>
      <c r="BE101" s="129"/>
      <c r="BF101" s="134">
        <f t="shared" si="16"/>
        <v>327.98999999999995</v>
      </c>
      <c r="BG101" s="129"/>
      <c r="BH101" s="80"/>
      <c r="BI101" s="143"/>
    </row>
    <row r="102" spans="1:61" ht="14.25" customHeight="1">
      <c r="A102" s="129">
        <v>96</v>
      </c>
      <c r="B102" s="129" t="s">
        <v>123</v>
      </c>
      <c r="C102" s="130" t="s">
        <v>219</v>
      </c>
      <c r="D102" s="131">
        <v>41</v>
      </c>
      <c r="E102" s="131"/>
      <c r="F102" s="131"/>
      <c r="G102" s="131">
        <v>57</v>
      </c>
      <c r="H102" s="131">
        <f t="shared" si="10"/>
        <v>98</v>
      </c>
      <c r="I102" s="134">
        <f t="shared" si="1"/>
        <v>990.85799999999995</v>
      </c>
      <c r="J102" s="134">
        <f t="shared" si="11"/>
        <v>406.55400000000003</v>
      </c>
      <c r="K102" s="148">
        <v>161.9</v>
      </c>
      <c r="L102" s="134">
        <f t="shared" si="3"/>
        <v>74.293999999999997</v>
      </c>
      <c r="M102" s="148">
        <v>38.25</v>
      </c>
      <c r="N102" s="148">
        <v>12.02</v>
      </c>
      <c r="O102" s="129"/>
      <c r="P102" s="129"/>
      <c r="Q102" s="129">
        <v>24.024000000000001</v>
      </c>
      <c r="R102" s="134">
        <f t="shared" si="12"/>
        <v>9.83</v>
      </c>
      <c r="S102" s="150">
        <v>9.83</v>
      </c>
      <c r="T102" s="129"/>
      <c r="U102" s="129"/>
      <c r="V102" s="129"/>
      <c r="W102" s="129"/>
      <c r="X102" s="148">
        <v>59.76</v>
      </c>
      <c r="Y102" s="151">
        <v>42.67</v>
      </c>
      <c r="Z102" s="129"/>
      <c r="AA102" s="129">
        <v>22.52</v>
      </c>
      <c r="AB102" s="129"/>
      <c r="AC102" s="129">
        <v>3.58</v>
      </c>
      <c r="AD102" s="148">
        <v>32</v>
      </c>
      <c r="AE102" s="129"/>
      <c r="AF102" s="129"/>
      <c r="AG102" s="134">
        <v>1E-4</v>
      </c>
      <c r="AH102" s="139" t="s">
        <v>219</v>
      </c>
      <c r="AI102" s="134">
        <f t="shared" si="13"/>
        <v>569.99400000000003</v>
      </c>
      <c r="AJ102" s="140">
        <v>39.774000000000001</v>
      </c>
      <c r="AK102" s="129">
        <v>11.22</v>
      </c>
      <c r="AL102" s="129">
        <v>495</v>
      </c>
      <c r="AM102" s="129">
        <v>24</v>
      </c>
      <c r="AN102" s="134">
        <f t="shared" si="14"/>
        <v>14.31</v>
      </c>
      <c r="AO102" s="134">
        <f t="shared" si="15"/>
        <v>0</v>
      </c>
      <c r="AP102" s="129"/>
      <c r="AQ102" s="129"/>
      <c r="AR102" s="129"/>
      <c r="AS102" s="129"/>
      <c r="AT102" s="150">
        <v>14.31</v>
      </c>
      <c r="AU102" s="129"/>
      <c r="AV102" s="129"/>
      <c r="AW102" s="136"/>
      <c r="AX102" s="129"/>
      <c r="AY102" s="129"/>
      <c r="AZ102" s="129"/>
      <c r="BA102" s="129"/>
      <c r="BB102" s="129"/>
      <c r="BC102" s="129"/>
      <c r="BD102" s="129"/>
      <c r="BE102" s="129"/>
      <c r="BF102" s="134">
        <f t="shared" si="16"/>
        <v>990.85799999999995</v>
      </c>
      <c r="BG102" s="129"/>
      <c r="BH102" s="80"/>
      <c r="BI102" s="143"/>
    </row>
    <row r="103" spans="1:61" ht="14.25" customHeight="1">
      <c r="A103" s="129">
        <v>97</v>
      </c>
      <c r="B103" s="129" t="s">
        <v>123</v>
      </c>
      <c r="C103" s="130" t="s">
        <v>220</v>
      </c>
      <c r="D103" s="131">
        <v>29</v>
      </c>
      <c r="E103" s="131"/>
      <c r="F103" s="131"/>
      <c r="G103" s="131"/>
      <c r="H103" s="131">
        <f t="shared" si="10"/>
        <v>29</v>
      </c>
      <c r="I103" s="134">
        <f t="shared" si="1"/>
        <v>318.83</v>
      </c>
      <c r="J103" s="134">
        <f t="shared" si="11"/>
        <v>254.95</v>
      </c>
      <c r="K103" s="148">
        <v>112.27</v>
      </c>
      <c r="L103" s="134">
        <f t="shared" si="3"/>
        <v>0</v>
      </c>
      <c r="M103" s="129"/>
      <c r="N103" s="129"/>
      <c r="O103" s="129"/>
      <c r="P103" s="129"/>
      <c r="Q103" s="129"/>
      <c r="R103" s="134">
        <f t="shared" si="12"/>
        <v>0</v>
      </c>
      <c r="S103" s="129"/>
      <c r="T103" s="129"/>
      <c r="U103" s="129"/>
      <c r="V103" s="129"/>
      <c r="W103" s="129"/>
      <c r="X103" s="148">
        <v>72.209999999999994</v>
      </c>
      <c r="Y103" s="151">
        <v>29.52</v>
      </c>
      <c r="Z103" s="129"/>
      <c r="AA103" s="129">
        <v>15.68</v>
      </c>
      <c r="AB103" s="129"/>
      <c r="AC103" s="129">
        <v>3.13</v>
      </c>
      <c r="AD103" s="148">
        <v>22.14</v>
      </c>
      <c r="AE103" s="129"/>
      <c r="AF103" s="129"/>
      <c r="AG103" s="134">
        <v>1E-4</v>
      </c>
      <c r="AH103" s="139" t="s">
        <v>220</v>
      </c>
      <c r="AI103" s="134">
        <f t="shared" si="13"/>
        <v>63.879999999999995</v>
      </c>
      <c r="AJ103" s="140">
        <v>20.88</v>
      </c>
      <c r="AK103" s="129">
        <v>0</v>
      </c>
      <c r="AL103" s="129">
        <v>43</v>
      </c>
      <c r="AM103" s="129"/>
      <c r="AN103" s="134">
        <f t="shared" si="14"/>
        <v>0</v>
      </c>
      <c r="AO103" s="134">
        <f t="shared" si="15"/>
        <v>0</v>
      </c>
      <c r="AP103" s="129"/>
      <c r="AQ103" s="129"/>
      <c r="AR103" s="129"/>
      <c r="AS103" s="129"/>
      <c r="AT103" s="129"/>
      <c r="AU103" s="129"/>
      <c r="AV103" s="129"/>
      <c r="AW103" s="136"/>
      <c r="AX103" s="129"/>
      <c r="AY103" s="129"/>
      <c r="AZ103" s="129"/>
      <c r="BA103" s="129"/>
      <c r="BB103" s="129"/>
      <c r="BC103" s="129"/>
      <c r="BD103" s="129"/>
      <c r="BE103" s="129"/>
      <c r="BF103" s="134">
        <f t="shared" ref="BF103:BF134" si="17">I103+BB103+BD103+BC103+BE103</f>
        <v>318.83</v>
      </c>
      <c r="BG103" s="129"/>
      <c r="BH103" s="80"/>
      <c r="BI103" s="143"/>
    </row>
    <row r="104" spans="1:61" ht="14.25" customHeight="1">
      <c r="A104" s="129">
        <v>98</v>
      </c>
      <c r="B104" s="129" t="s">
        <v>123</v>
      </c>
      <c r="C104" s="145" t="s">
        <v>221</v>
      </c>
      <c r="D104" s="131">
        <v>15</v>
      </c>
      <c r="E104" s="131"/>
      <c r="F104" s="131"/>
      <c r="G104" s="131"/>
      <c r="H104" s="131">
        <f t="shared" si="10"/>
        <v>15</v>
      </c>
      <c r="I104" s="134">
        <f t="shared" si="1"/>
        <v>273.56999999999994</v>
      </c>
      <c r="J104" s="134">
        <f t="shared" si="11"/>
        <v>157.18999999999997</v>
      </c>
      <c r="K104" s="148">
        <v>62.1</v>
      </c>
      <c r="L104" s="134">
        <f t="shared" si="3"/>
        <v>13.25</v>
      </c>
      <c r="M104" s="129"/>
      <c r="N104" s="148">
        <v>13.25</v>
      </c>
      <c r="O104" s="129"/>
      <c r="P104" s="129"/>
      <c r="Q104" s="129"/>
      <c r="R104" s="134">
        <f t="shared" si="12"/>
        <v>3.06</v>
      </c>
      <c r="S104" s="150">
        <v>3.06</v>
      </c>
      <c r="T104" s="129"/>
      <c r="U104" s="129"/>
      <c r="V104" s="129"/>
      <c r="W104" s="129"/>
      <c r="X104" s="148">
        <v>39.840000000000003</v>
      </c>
      <c r="Y104" s="151">
        <v>16.309999999999999</v>
      </c>
      <c r="Z104" s="129"/>
      <c r="AA104" s="129">
        <v>8.67</v>
      </c>
      <c r="AB104" s="129"/>
      <c r="AC104" s="129">
        <v>1.73</v>
      </c>
      <c r="AD104" s="148">
        <v>12.23</v>
      </c>
      <c r="AE104" s="129"/>
      <c r="AF104" s="129"/>
      <c r="AG104" s="134">
        <v>1E-4</v>
      </c>
      <c r="AH104" s="153" t="s">
        <v>221</v>
      </c>
      <c r="AI104" s="134">
        <f t="shared" si="13"/>
        <v>116.38</v>
      </c>
      <c r="AJ104" s="140">
        <v>11.88</v>
      </c>
      <c r="AK104" s="129">
        <v>0</v>
      </c>
      <c r="AL104" s="129">
        <v>104.5</v>
      </c>
      <c r="AM104" s="129"/>
      <c r="AN104" s="134">
        <f t="shared" si="14"/>
        <v>0</v>
      </c>
      <c r="AO104" s="134">
        <f t="shared" si="15"/>
        <v>0</v>
      </c>
      <c r="AP104" s="129"/>
      <c r="AQ104" s="129"/>
      <c r="AR104" s="129"/>
      <c r="AS104" s="129"/>
      <c r="AT104" s="129"/>
      <c r="AU104" s="129"/>
      <c r="AV104" s="129"/>
      <c r="AW104" s="136"/>
      <c r="AX104" s="129"/>
      <c r="AY104" s="129"/>
      <c r="AZ104" s="129"/>
      <c r="BA104" s="129"/>
      <c r="BB104" s="129"/>
      <c r="BC104" s="129"/>
      <c r="BD104" s="129"/>
      <c r="BE104" s="129"/>
      <c r="BF104" s="134">
        <f t="shared" si="17"/>
        <v>273.56999999999994</v>
      </c>
      <c r="BG104" s="129"/>
      <c r="BH104" s="80"/>
      <c r="BI104" s="143"/>
    </row>
    <row r="105" spans="1:61" ht="14.25" customHeight="1">
      <c r="A105" s="129">
        <v>99</v>
      </c>
      <c r="B105" s="129" t="s">
        <v>123</v>
      </c>
      <c r="C105" s="145" t="s">
        <v>222</v>
      </c>
      <c r="D105" s="131">
        <v>12</v>
      </c>
      <c r="E105" s="131"/>
      <c r="F105" s="131"/>
      <c r="G105" s="131"/>
      <c r="H105" s="131">
        <f t="shared" si="10"/>
        <v>12</v>
      </c>
      <c r="I105" s="134">
        <f t="shared" si="1"/>
        <v>166.07999999999998</v>
      </c>
      <c r="J105" s="134">
        <f t="shared" si="11"/>
        <v>99.44</v>
      </c>
      <c r="K105" s="148">
        <v>42.08</v>
      </c>
      <c r="L105" s="134">
        <f t="shared" si="3"/>
        <v>0</v>
      </c>
      <c r="M105" s="129"/>
      <c r="N105" s="129"/>
      <c r="O105" s="129"/>
      <c r="P105" s="129"/>
      <c r="Q105" s="129"/>
      <c r="R105" s="134">
        <f t="shared" si="12"/>
        <v>0</v>
      </c>
      <c r="S105" s="150"/>
      <c r="T105" s="129"/>
      <c r="U105" s="129"/>
      <c r="V105" s="129"/>
      <c r="W105" s="129"/>
      <c r="X105" s="148">
        <v>29.88</v>
      </c>
      <c r="Y105" s="151">
        <v>11.51</v>
      </c>
      <c r="Z105" s="129"/>
      <c r="AA105" s="129">
        <v>6.12</v>
      </c>
      <c r="AB105" s="129"/>
      <c r="AC105" s="129">
        <v>1.22</v>
      </c>
      <c r="AD105" s="148">
        <v>8.6300000000000008</v>
      </c>
      <c r="AE105" s="129"/>
      <c r="AF105" s="129"/>
      <c r="AG105" s="134">
        <v>1E-4</v>
      </c>
      <c r="AH105" s="153" t="s">
        <v>222</v>
      </c>
      <c r="AI105" s="134">
        <f t="shared" si="13"/>
        <v>66.64</v>
      </c>
      <c r="AJ105" s="140">
        <v>8.64</v>
      </c>
      <c r="AK105" s="129">
        <v>0</v>
      </c>
      <c r="AL105" s="129">
        <v>58</v>
      </c>
      <c r="AM105" s="129"/>
      <c r="AN105" s="134">
        <f t="shared" si="14"/>
        <v>0</v>
      </c>
      <c r="AO105" s="134">
        <f t="shared" si="15"/>
        <v>0</v>
      </c>
      <c r="AP105" s="129"/>
      <c r="AQ105" s="129"/>
      <c r="AR105" s="129"/>
      <c r="AS105" s="129"/>
      <c r="AT105" s="129"/>
      <c r="AU105" s="129"/>
      <c r="AV105" s="129"/>
      <c r="AW105" s="136"/>
      <c r="AX105" s="129"/>
      <c r="AY105" s="129"/>
      <c r="AZ105" s="129"/>
      <c r="BA105" s="129"/>
      <c r="BB105" s="129"/>
      <c r="BC105" s="129"/>
      <c r="BD105" s="129"/>
      <c r="BE105" s="129"/>
      <c r="BF105" s="134">
        <f t="shared" si="17"/>
        <v>166.07999999999998</v>
      </c>
      <c r="BG105" s="129"/>
      <c r="BH105" s="80"/>
      <c r="BI105" s="143"/>
    </row>
    <row r="106" spans="1:61" ht="14.25" customHeight="1">
      <c r="A106" s="129">
        <v>100</v>
      </c>
      <c r="B106" s="129" t="s">
        <v>123</v>
      </c>
      <c r="C106" s="130" t="s">
        <v>223</v>
      </c>
      <c r="D106" s="131">
        <v>80</v>
      </c>
      <c r="E106" s="131">
        <v>26</v>
      </c>
      <c r="F106" s="131"/>
      <c r="G106" s="131"/>
      <c r="H106" s="131">
        <f t="shared" si="10"/>
        <v>106</v>
      </c>
      <c r="I106" s="134">
        <f t="shared" si="1"/>
        <v>980.55999999999983</v>
      </c>
      <c r="J106" s="134">
        <f t="shared" si="11"/>
        <v>876.70999999999981</v>
      </c>
      <c r="K106" s="148">
        <v>327.27999999999997</v>
      </c>
      <c r="L106" s="134">
        <f t="shared" si="3"/>
        <v>68.62</v>
      </c>
      <c r="M106" s="129"/>
      <c r="N106" s="148">
        <v>68.62</v>
      </c>
      <c r="O106" s="129"/>
      <c r="P106" s="129"/>
      <c r="Q106" s="129"/>
      <c r="R106" s="134">
        <f t="shared" si="12"/>
        <v>13.67</v>
      </c>
      <c r="S106" s="150">
        <v>13.67</v>
      </c>
      <c r="T106" s="129"/>
      <c r="U106" s="129"/>
      <c r="V106" s="129"/>
      <c r="W106" s="129"/>
      <c r="X106" s="148">
        <v>199.2</v>
      </c>
      <c r="Y106" s="151">
        <v>106.32</v>
      </c>
      <c r="Z106" s="148">
        <v>13.04</v>
      </c>
      <c r="AA106" s="129">
        <v>57.54</v>
      </c>
      <c r="AB106" s="129"/>
      <c r="AC106" s="129">
        <v>11.3</v>
      </c>
      <c r="AD106" s="148">
        <v>79.739999999999995</v>
      </c>
      <c r="AE106" s="129"/>
      <c r="AF106" s="129"/>
      <c r="AG106" s="134">
        <v>1E-4</v>
      </c>
      <c r="AH106" s="139" t="s">
        <v>223</v>
      </c>
      <c r="AI106" s="134">
        <f t="shared" si="13"/>
        <v>58.2</v>
      </c>
      <c r="AJ106" s="140">
        <v>35.200000000000003</v>
      </c>
      <c r="AK106" s="129">
        <v>0</v>
      </c>
      <c r="AL106" s="129">
        <v>23</v>
      </c>
      <c r="AM106" s="129"/>
      <c r="AN106" s="134">
        <f t="shared" si="14"/>
        <v>45.65</v>
      </c>
      <c r="AO106" s="134">
        <f t="shared" si="15"/>
        <v>35.03</v>
      </c>
      <c r="AP106" s="150">
        <v>35.03</v>
      </c>
      <c r="AQ106" s="129"/>
      <c r="AR106" s="129"/>
      <c r="AS106" s="129"/>
      <c r="AT106" s="150">
        <v>10.62</v>
      </c>
      <c r="AU106" s="129"/>
      <c r="AV106" s="129"/>
      <c r="AW106" s="136"/>
      <c r="AX106" s="129"/>
      <c r="AY106" s="129"/>
      <c r="AZ106" s="129"/>
      <c r="BA106" s="129"/>
      <c r="BB106" s="129"/>
      <c r="BC106" s="129"/>
      <c r="BD106" s="129"/>
      <c r="BE106" s="129"/>
      <c r="BF106" s="134">
        <f t="shared" si="17"/>
        <v>980.55999999999983</v>
      </c>
      <c r="BG106" s="129"/>
      <c r="BH106" s="80"/>
      <c r="BI106" s="143"/>
    </row>
    <row r="107" spans="1:61" ht="14.25" customHeight="1">
      <c r="A107" s="129">
        <v>101</v>
      </c>
      <c r="B107" s="129" t="s">
        <v>123</v>
      </c>
      <c r="C107" s="130" t="s">
        <v>224</v>
      </c>
      <c r="D107" s="131">
        <v>70</v>
      </c>
      <c r="E107" s="131">
        <v>69</v>
      </c>
      <c r="F107" s="131"/>
      <c r="G107" s="131"/>
      <c r="H107" s="131">
        <f t="shared" si="10"/>
        <v>139</v>
      </c>
      <c r="I107" s="134">
        <f t="shared" si="1"/>
        <v>1094.67</v>
      </c>
      <c r="J107" s="134">
        <f t="shared" si="11"/>
        <v>909.74</v>
      </c>
      <c r="K107" s="148">
        <v>329.47</v>
      </c>
      <c r="L107" s="134">
        <f t="shared" si="3"/>
        <v>30.82</v>
      </c>
      <c r="M107" s="129"/>
      <c r="N107" s="148">
        <v>30.82</v>
      </c>
      <c r="O107" s="129"/>
      <c r="P107" s="129"/>
      <c r="Q107" s="129"/>
      <c r="R107" s="134">
        <f t="shared" si="12"/>
        <v>6.12</v>
      </c>
      <c r="S107" s="150">
        <v>6.12</v>
      </c>
      <c r="T107" s="129"/>
      <c r="U107" s="129"/>
      <c r="V107" s="129"/>
      <c r="W107" s="129"/>
      <c r="X107" s="148">
        <v>174.3</v>
      </c>
      <c r="Y107" s="151">
        <v>139.01</v>
      </c>
      <c r="Z107" s="148">
        <v>34.5</v>
      </c>
      <c r="AA107" s="129">
        <v>76.489999999999995</v>
      </c>
      <c r="AB107" s="129"/>
      <c r="AC107" s="129">
        <v>14.77</v>
      </c>
      <c r="AD107" s="148">
        <v>104.26</v>
      </c>
      <c r="AE107" s="129"/>
      <c r="AF107" s="129"/>
      <c r="AG107" s="134">
        <v>1E-4</v>
      </c>
      <c r="AH107" s="139" t="s">
        <v>224</v>
      </c>
      <c r="AI107" s="134">
        <f t="shared" si="13"/>
        <v>82.8</v>
      </c>
      <c r="AJ107" s="140">
        <v>30.8</v>
      </c>
      <c r="AK107" s="129">
        <v>0</v>
      </c>
      <c r="AL107" s="129">
        <v>52</v>
      </c>
      <c r="AM107" s="129"/>
      <c r="AN107" s="134">
        <f t="shared" si="14"/>
        <v>102.13</v>
      </c>
      <c r="AO107" s="134">
        <f t="shared" si="15"/>
        <v>88.2</v>
      </c>
      <c r="AP107" s="150">
        <v>88.2</v>
      </c>
      <c r="AQ107" s="129"/>
      <c r="AR107" s="129"/>
      <c r="AS107" s="129"/>
      <c r="AT107" s="150">
        <v>13.93</v>
      </c>
      <c r="AU107" s="129"/>
      <c r="AV107" s="129"/>
      <c r="AW107" s="136"/>
      <c r="AX107" s="129"/>
      <c r="AY107" s="129"/>
      <c r="AZ107" s="129"/>
      <c r="BA107" s="129"/>
      <c r="BB107" s="129"/>
      <c r="BC107" s="129"/>
      <c r="BD107" s="129"/>
      <c r="BE107" s="129"/>
      <c r="BF107" s="134">
        <f t="shared" si="17"/>
        <v>1094.67</v>
      </c>
      <c r="BG107" s="129"/>
      <c r="BH107" s="80"/>
      <c r="BI107" s="143"/>
    </row>
    <row r="108" spans="1:61" ht="14.25" customHeight="1">
      <c r="A108" s="129">
        <v>102</v>
      </c>
      <c r="B108" s="129" t="s">
        <v>123</v>
      </c>
      <c r="C108" s="130" t="s">
        <v>225</v>
      </c>
      <c r="D108" s="131">
        <v>45</v>
      </c>
      <c r="E108" s="131">
        <v>21</v>
      </c>
      <c r="F108" s="131"/>
      <c r="G108" s="131"/>
      <c r="H108" s="131">
        <f t="shared" si="10"/>
        <v>66</v>
      </c>
      <c r="I108" s="134">
        <f t="shared" si="1"/>
        <v>599.596</v>
      </c>
      <c r="J108" s="134">
        <f t="shared" si="11"/>
        <v>534.62</v>
      </c>
      <c r="K108" s="148">
        <v>198.79</v>
      </c>
      <c r="L108" s="134">
        <f t="shared" si="3"/>
        <v>41.21</v>
      </c>
      <c r="M108" s="129"/>
      <c r="N108" s="148">
        <v>41.21</v>
      </c>
      <c r="O108" s="129"/>
      <c r="P108" s="129"/>
      <c r="Q108" s="129"/>
      <c r="R108" s="134">
        <f t="shared" si="12"/>
        <v>8.16</v>
      </c>
      <c r="S108" s="150">
        <v>8.16</v>
      </c>
      <c r="T108" s="129"/>
      <c r="U108" s="129"/>
      <c r="V108" s="129"/>
      <c r="W108" s="129"/>
      <c r="X108" s="148">
        <v>112.05</v>
      </c>
      <c r="Y108" s="151">
        <v>68.209999999999994</v>
      </c>
      <c r="Z108" s="148">
        <v>10.85</v>
      </c>
      <c r="AA108" s="129">
        <v>36.950000000000003</v>
      </c>
      <c r="AB108" s="129"/>
      <c r="AC108" s="129">
        <v>7.24</v>
      </c>
      <c r="AD108" s="148">
        <v>51.16</v>
      </c>
      <c r="AE108" s="129"/>
      <c r="AF108" s="129"/>
      <c r="AG108" s="134">
        <v>1E-4</v>
      </c>
      <c r="AH108" s="139" t="s">
        <v>225</v>
      </c>
      <c r="AI108" s="134">
        <f t="shared" si="13"/>
        <v>34.736000000000004</v>
      </c>
      <c r="AJ108" s="140">
        <v>20.736000000000001</v>
      </c>
      <c r="AK108" s="129">
        <v>0</v>
      </c>
      <c r="AL108" s="129">
        <v>14</v>
      </c>
      <c r="AM108" s="129"/>
      <c r="AN108" s="134">
        <f t="shared" si="14"/>
        <v>30.240000000000002</v>
      </c>
      <c r="AO108" s="134">
        <f t="shared" si="15"/>
        <v>20.66</v>
      </c>
      <c r="AP108" s="150">
        <v>20.66</v>
      </c>
      <c r="AQ108" s="129"/>
      <c r="AR108" s="129"/>
      <c r="AS108" s="129"/>
      <c r="AT108" s="150">
        <v>9.58</v>
      </c>
      <c r="AU108" s="129"/>
      <c r="AV108" s="129"/>
      <c r="AW108" s="136"/>
      <c r="AX108" s="129"/>
      <c r="AY108" s="129"/>
      <c r="AZ108" s="129"/>
      <c r="BA108" s="129"/>
      <c r="BB108" s="129"/>
      <c r="BC108" s="129"/>
      <c r="BD108" s="129"/>
      <c r="BE108" s="129"/>
      <c r="BF108" s="134">
        <f t="shared" si="17"/>
        <v>599.596</v>
      </c>
      <c r="BG108" s="129"/>
      <c r="BH108" s="80"/>
      <c r="BI108" s="143"/>
    </row>
    <row r="109" spans="1:61" ht="14.25" customHeight="1">
      <c r="A109" s="129">
        <v>103</v>
      </c>
      <c r="B109" s="129" t="s">
        <v>123</v>
      </c>
      <c r="C109" s="130" t="s">
        <v>226</v>
      </c>
      <c r="D109" s="131">
        <v>10</v>
      </c>
      <c r="E109" s="131">
        <v>12</v>
      </c>
      <c r="F109" s="131"/>
      <c r="G109" s="131"/>
      <c r="H109" s="131">
        <f t="shared" si="10"/>
        <v>22</v>
      </c>
      <c r="I109" s="134">
        <f t="shared" si="1"/>
        <v>179.58999999999997</v>
      </c>
      <c r="J109" s="134">
        <f t="shared" si="11"/>
        <v>148.51999999999998</v>
      </c>
      <c r="K109" s="148">
        <v>52.22</v>
      </c>
      <c r="L109" s="134">
        <f t="shared" si="3"/>
        <v>10.44</v>
      </c>
      <c r="M109" s="129"/>
      <c r="N109" s="148">
        <v>10.44</v>
      </c>
      <c r="O109" s="129"/>
      <c r="P109" s="129"/>
      <c r="Q109" s="129"/>
      <c r="R109" s="134">
        <f t="shared" si="12"/>
        <v>2.04</v>
      </c>
      <c r="S109" s="150">
        <v>2.04</v>
      </c>
      <c r="T109" s="129"/>
      <c r="U109" s="129"/>
      <c r="V109" s="129"/>
      <c r="W109" s="129"/>
      <c r="X109" s="148">
        <v>24.9</v>
      </c>
      <c r="Y109" s="151">
        <v>22.09</v>
      </c>
      <c r="Z109" s="148">
        <v>5.8</v>
      </c>
      <c r="AA109" s="129">
        <v>12.11</v>
      </c>
      <c r="AB109" s="129"/>
      <c r="AC109" s="129">
        <v>2.35</v>
      </c>
      <c r="AD109" s="148">
        <v>16.57</v>
      </c>
      <c r="AE109" s="129"/>
      <c r="AF109" s="129"/>
      <c r="AG109" s="134">
        <v>1E-4</v>
      </c>
      <c r="AH109" s="139" t="s">
        <v>226</v>
      </c>
      <c r="AI109" s="134">
        <f t="shared" si="13"/>
        <v>18.399999999999999</v>
      </c>
      <c r="AJ109" s="140">
        <v>4.4000000000000004</v>
      </c>
      <c r="AK109" s="129">
        <v>0</v>
      </c>
      <c r="AL109" s="129">
        <v>14</v>
      </c>
      <c r="AM109" s="129"/>
      <c r="AN109" s="134">
        <f t="shared" si="14"/>
        <v>12.67</v>
      </c>
      <c r="AO109" s="134">
        <f t="shared" si="15"/>
        <v>11.84</v>
      </c>
      <c r="AP109" s="150">
        <v>11.84</v>
      </c>
      <c r="AQ109" s="129"/>
      <c r="AR109" s="129"/>
      <c r="AS109" s="129"/>
      <c r="AT109" s="150">
        <v>0.83</v>
      </c>
      <c r="AU109" s="129"/>
      <c r="AV109" s="129"/>
      <c r="AW109" s="136"/>
      <c r="AX109" s="129"/>
      <c r="AY109" s="129"/>
      <c r="AZ109" s="129"/>
      <c r="BA109" s="129"/>
      <c r="BB109" s="129"/>
      <c r="BC109" s="129"/>
      <c r="BD109" s="129"/>
      <c r="BE109" s="129"/>
      <c r="BF109" s="134">
        <f t="shared" si="17"/>
        <v>179.58999999999997</v>
      </c>
      <c r="BG109" s="129"/>
      <c r="BH109" s="80"/>
      <c r="BI109" s="143"/>
    </row>
    <row r="110" spans="1:61" ht="14.25" customHeight="1">
      <c r="A110" s="129">
        <v>104</v>
      </c>
      <c r="B110" s="129" t="s">
        <v>123</v>
      </c>
      <c r="C110" s="130" t="s">
        <v>227</v>
      </c>
      <c r="D110" s="131">
        <v>59</v>
      </c>
      <c r="E110" s="131"/>
      <c r="F110" s="131"/>
      <c r="G110" s="131">
        <v>23</v>
      </c>
      <c r="H110" s="131">
        <f t="shared" si="10"/>
        <v>82</v>
      </c>
      <c r="I110" s="134">
        <f t="shared" si="1"/>
        <v>1162.6959999999999</v>
      </c>
      <c r="J110" s="134">
        <f t="shared" si="11"/>
        <v>562.26</v>
      </c>
      <c r="K110" s="148">
        <v>229.07</v>
      </c>
      <c r="L110" s="134">
        <f t="shared" si="3"/>
        <v>85.5</v>
      </c>
      <c r="M110" s="148">
        <v>85.5</v>
      </c>
      <c r="N110" s="129"/>
      <c r="O110" s="129"/>
      <c r="P110" s="129"/>
      <c r="Q110" s="129"/>
      <c r="R110" s="134">
        <f t="shared" si="12"/>
        <v>12.19</v>
      </c>
      <c r="S110" s="150">
        <v>12.19</v>
      </c>
      <c r="T110" s="129"/>
      <c r="U110" s="129"/>
      <c r="V110" s="129"/>
      <c r="W110" s="129"/>
      <c r="X110" s="148">
        <v>52.29</v>
      </c>
      <c r="Y110" s="151">
        <v>60.65</v>
      </c>
      <c r="Z110" s="129"/>
      <c r="AA110" s="129">
        <v>31.35</v>
      </c>
      <c r="AB110" s="129"/>
      <c r="AC110" s="129">
        <v>4.62</v>
      </c>
      <c r="AD110" s="148">
        <v>45.49</v>
      </c>
      <c r="AE110" s="129"/>
      <c r="AF110" s="148">
        <v>41.1</v>
      </c>
      <c r="AG110" s="134">
        <v>1E-4</v>
      </c>
      <c r="AH110" s="139" t="s">
        <v>227</v>
      </c>
      <c r="AI110" s="134">
        <f t="shared" si="13"/>
        <v>517.06600000000003</v>
      </c>
      <c r="AJ110" s="140">
        <v>52.985999999999997</v>
      </c>
      <c r="AK110" s="129">
        <v>25.08</v>
      </c>
      <c r="AL110" s="129">
        <v>436</v>
      </c>
      <c r="AM110" s="129">
        <v>3</v>
      </c>
      <c r="AN110" s="134">
        <f t="shared" si="14"/>
        <v>83.37</v>
      </c>
      <c r="AO110" s="134">
        <f t="shared" si="15"/>
        <v>0</v>
      </c>
      <c r="AP110" s="129"/>
      <c r="AQ110" s="129"/>
      <c r="AR110" s="129"/>
      <c r="AS110" s="129"/>
      <c r="AT110" s="150">
        <v>11.2</v>
      </c>
      <c r="AU110" s="129"/>
      <c r="AV110" s="129"/>
      <c r="AW110" s="136"/>
      <c r="AX110" s="129"/>
      <c r="AY110" s="129"/>
      <c r="AZ110" s="129">
        <v>72.17</v>
      </c>
      <c r="BA110" s="129"/>
      <c r="BB110" s="129"/>
      <c r="BC110" s="129"/>
      <c r="BD110" s="129"/>
      <c r="BE110" s="129"/>
      <c r="BF110" s="134">
        <f t="shared" si="17"/>
        <v>1162.6959999999999</v>
      </c>
      <c r="BG110" s="129"/>
      <c r="BH110" s="80"/>
      <c r="BI110" s="143"/>
    </row>
    <row r="111" spans="1:61" ht="14.25" customHeight="1">
      <c r="A111" s="129">
        <v>105</v>
      </c>
      <c r="B111" s="129" t="s">
        <v>123</v>
      </c>
      <c r="C111" s="130" t="s">
        <v>228</v>
      </c>
      <c r="D111" s="131">
        <v>24</v>
      </c>
      <c r="E111" s="131"/>
      <c r="F111" s="131"/>
      <c r="G111" s="131">
        <v>1</v>
      </c>
      <c r="H111" s="131">
        <f t="shared" si="10"/>
        <v>25</v>
      </c>
      <c r="I111" s="134">
        <f t="shared" si="1"/>
        <v>415.02199999999999</v>
      </c>
      <c r="J111" s="134">
        <f t="shared" si="11"/>
        <v>225.87</v>
      </c>
      <c r="K111" s="148">
        <v>102.26</v>
      </c>
      <c r="L111" s="134">
        <f t="shared" si="3"/>
        <v>40.5</v>
      </c>
      <c r="M111" s="148">
        <v>40.5</v>
      </c>
      <c r="N111" s="129"/>
      <c r="O111" s="129"/>
      <c r="P111" s="129"/>
      <c r="Q111" s="129"/>
      <c r="R111" s="134">
        <f t="shared" si="12"/>
        <v>6.85</v>
      </c>
      <c r="S111" s="150">
        <v>6.85</v>
      </c>
      <c r="T111" s="129"/>
      <c r="U111" s="129"/>
      <c r="V111" s="129"/>
      <c r="W111" s="129"/>
      <c r="X111" s="148">
        <v>14.94</v>
      </c>
      <c r="Y111" s="151">
        <v>26.33</v>
      </c>
      <c r="Z111" s="129"/>
      <c r="AA111" s="129">
        <v>13.41</v>
      </c>
      <c r="AB111" s="129"/>
      <c r="AC111" s="129">
        <v>1.83</v>
      </c>
      <c r="AD111" s="148">
        <v>19.75</v>
      </c>
      <c r="AE111" s="129"/>
      <c r="AF111" s="129"/>
      <c r="AG111" s="134">
        <v>1E-4</v>
      </c>
      <c r="AH111" s="139" t="s">
        <v>228</v>
      </c>
      <c r="AI111" s="134">
        <f t="shared" si="13"/>
        <v>189.15199999999999</v>
      </c>
      <c r="AJ111" s="140">
        <v>19.271999999999998</v>
      </c>
      <c r="AK111" s="129">
        <v>11.88</v>
      </c>
      <c r="AL111" s="129">
        <v>158</v>
      </c>
      <c r="AM111" s="129"/>
      <c r="AN111" s="134">
        <f t="shared" si="14"/>
        <v>0</v>
      </c>
      <c r="AO111" s="134">
        <f t="shared" si="15"/>
        <v>0</v>
      </c>
      <c r="AP111" s="129"/>
      <c r="AQ111" s="129"/>
      <c r="AR111" s="129"/>
      <c r="AS111" s="129"/>
      <c r="AT111" s="129"/>
      <c r="AU111" s="129"/>
      <c r="AV111" s="129"/>
      <c r="AW111" s="136"/>
      <c r="AX111" s="129"/>
      <c r="AY111" s="129"/>
      <c r="AZ111" s="129"/>
      <c r="BA111" s="129"/>
      <c r="BB111" s="129"/>
      <c r="BC111" s="129"/>
      <c r="BD111" s="129"/>
      <c r="BE111" s="129"/>
      <c r="BF111" s="134">
        <f t="shared" si="17"/>
        <v>415.02199999999999</v>
      </c>
      <c r="BG111" s="129"/>
      <c r="BH111" s="80"/>
      <c r="BI111" s="143"/>
    </row>
    <row r="112" spans="1:61" ht="14.25" customHeight="1">
      <c r="A112" s="129">
        <v>106</v>
      </c>
      <c r="B112" s="129" t="s">
        <v>123</v>
      </c>
      <c r="C112" s="130" t="s">
        <v>229</v>
      </c>
      <c r="D112" s="131">
        <v>23</v>
      </c>
      <c r="E112" s="131"/>
      <c r="F112" s="131"/>
      <c r="G112" s="131">
        <v>3</v>
      </c>
      <c r="H112" s="131">
        <f t="shared" si="10"/>
        <v>26</v>
      </c>
      <c r="I112" s="134">
        <f t="shared" si="1"/>
        <v>343.23599999999999</v>
      </c>
      <c r="J112" s="134">
        <f t="shared" si="11"/>
        <v>186.44</v>
      </c>
      <c r="K112" s="148">
        <v>77.790000000000006</v>
      </c>
      <c r="L112" s="134">
        <f t="shared" si="3"/>
        <v>51.75</v>
      </c>
      <c r="M112" s="148">
        <v>51.75</v>
      </c>
      <c r="N112" s="129"/>
      <c r="O112" s="129"/>
      <c r="P112" s="129"/>
      <c r="Q112" s="129"/>
      <c r="R112" s="134">
        <f t="shared" si="12"/>
        <v>6.48</v>
      </c>
      <c r="S112" s="150">
        <v>6.48</v>
      </c>
      <c r="T112" s="129"/>
      <c r="U112" s="129"/>
      <c r="V112" s="129"/>
      <c r="W112" s="129"/>
      <c r="X112" s="129"/>
      <c r="Y112" s="151">
        <v>21.76</v>
      </c>
      <c r="Z112" s="129"/>
      <c r="AA112" s="129">
        <v>11.04</v>
      </c>
      <c r="AB112" s="129"/>
      <c r="AC112" s="129">
        <v>1.3</v>
      </c>
      <c r="AD112" s="148">
        <v>16.32</v>
      </c>
      <c r="AE112" s="129"/>
      <c r="AF112" s="129"/>
      <c r="AG112" s="134">
        <v>1E-4</v>
      </c>
      <c r="AH112" s="139" t="s">
        <v>229</v>
      </c>
      <c r="AI112" s="134">
        <f t="shared" si="13"/>
        <v>156.79599999999999</v>
      </c>
      <c r="AJ112" s="140">
        <v>18.616</v>
      </c>
      <c r="AK112" s="129">
        <v>15.18</v>
      </c>
      <c r="AL112" s="129">
        <v>86</v>
      </c>
      <c r="AM112" s="129">
        <v>37</v>
      </c>
      <c r="AN112" s="134">
        <f t="shared" si="14"/>
        <v>0</v>
      </c>
      <c r="AO112" s="134">
        <f t="shared" si="15"/>
        <v>0</v>
      </c>
      <c r="AP112" s="129"/>
      <c r="AQ112" s="129"/>
      <c r="AR112" s="129"/>
      <c r="AS112" s="129"/>
      <c r="AT112" s="129"/>
      <c r="AU112" s="129"/>
      <c r="AV112" s="129"/>
      <c r="AW112" s="136"/>
      <c r="AX112" s="129"/>
      <c r="AY112" s="129"/>
      <c r="AZ112" s="129"/>
      <c r="BA112" s="129"/>
      <c r="BB112" s="129"/>
      <c r="BC112" s="129"/>
      <c r="BD112" s="129"/>
      <c r="BE112" s="129"/>
      <c r="BF112" s="134">
        <f t="shared" si="17"/>
        <v>343.23599999999999</v>
      </c>
      <c r="BG112" s="129"/>
      <c r="BH112" s="80"/>
      <c r="BI112" s="143"/>
    </row>
    <row r="113" spans="1:61" ht="14.25" customHeight="1">
      <c r="A113" s="129">
        <v>107</v>
      </c>
      <c r="B113" s="129" t="s">
        <v>123</v>
      </c>
      <c r="C113" s="130" t="s">
        <v>230</v>
      </c>
      <c r="D113" s="131">
        <v>20</v>
      </c>
      <c r="E113" s="131">
        <v>6</v>
      </c>
      <c r="F113" s="131"/>
      <c r="G113" s="131">
        <v>22</v>
      </c>
      <c r="H113" s="131">
        <f t="shared" si="10"/>
        <v>48</v>
      </c>
      <c r="I113" s="134">
        <f t="shared" si="1"/>
        <v>277.01000000000005</v>
      </c>
      <c r="J113" s="134">
        <f t="shared" si="11"/>
        <v>216.80000000000004</v>
      </c>
      <c r="K113" s="148">
        <v>86.36</v>
      </c>
      <c r="L113" s="134">
        <f t="shared" si="3"/>
        <v>20.09</v>
      </c>
      <c r="M113" s="129"/>
      <c r="N113" s="148">
        <v>20.09</v>
      </c>
      <c r="O113" s="129"/>
      <c r="P113" s="129"/>
      <c r="Q113" s="129"/>
      <c r="R113" s="134">
        <f t="shared" si="12"/>
        <v>4.08</v>
      </c>
      <c r="S113" s="150">
        <v>4.08</v>
      </c>
      <c r="T113" s="129"/>
      <c r="U113" s="129"/>
      <c r="V113" s="129"/>
      <c r="W113" s="129"/>
      <c r="X113" s="148">
        <v>55.78</v>
      </c>
      <c r="Y113" s="151">
        <v>19.87</v>
      </c>
      <c r="Z113" s="129"/>
      <c r="AA113" s="129">
        <v>10.61</v>
      </c>
      <c r="AB113" s="129"/>
      <c r="AC113" s="129">
        <v>2.11</v>
      </c>
      <c r="AD113" s="148">
        <v>14.9</v>
      </c>
      <c r="AE113" s="129"/>
      <c r="AF113" s="129">
        <v>3</v>
      </c>
      <c r="AG113" s="134">
        <v>1E-4</v>
      </c>
      <c r="AH113" s="139" t="s">
        <v>230</v>
      </c>
      <c r="AI113" s="134">
        <f t="shared" si="13"/>
        <v>59.38</v>
      </c>
      <c r="AJ113" s="140">
        <v>9.3800000000000008</v>
      </c>
      <c r="AK113" s="129">
        <v>0</v>
      </c>
      <c r="AL113" s="129">
        <v>50</v>
      </c>
      <c r="AM113" s="129"/>
      <c r="AN113" s="134">
        <f t="shared" si="14"/>
        <v>0.83</v>
      </c>
      <c r="AO113" s="134">
        <f t="shared" si="15"/>
        <v>0</v>
      </c>
      <c r="AP113" s="129"/>
      <c r="AQ113" s="129"/>
      <c r="AR113" s="129"/>
      <c r="AS113" s="129"/>
      <c r="AT113" s="150">
        <v>0.83</v>
      </c>
      <c r="AU113" s="129"/>
      <c r="AV113" s="129"/>
      <c r="AW113" s="136"/>
      <c r="AX113" s="129"/>
      <c r="AY113" s="129"/>
      <c r="AZ113" s="129"/>
      <c r="BA113" s="129"/>
      <c r="BB113" s="129"/>
      <c r="BC113" s="129"/>
      <c r="BD113" s="129"/>
      <c r="BE113" s="129"/>
      <c r="BF113" s="134">
        <f t="shared" si="17"/>
        <v>277.01000000000005</v>
      </c>
      <c r="BG113" s="129"/>
      <c r="BH113" s="80"/>
      <c r="BI113" s="143"/>
    </row>
    <row r="114" spans="1:61" ht="14.25" customHeight="1">
      <c r="A114" s="129">
        <v>108</v>
      </c>
      <c r="B114" s="129" t="s">
        <v>123</v>
      </c>
      <c r="C114" s="146" t="s">
        <v>231</v>
      </c>
      <c r="D114" s="131">
        <v>22</v>
      </c>
      <c r="E114" s="131">
        <v>16</v>
      </c>
      <c r="F114" s="131"/>
      <c r="G114" s="131">
        <v>29</v>
      </c>
      <c r="H114" s="131">
        <f t="shared" si="10"/>
        <v>67</v>
      </c>
      <c r="I114" s="134">
        <f t="shared" si="1"/>
        <v>295.89999999999998</v>
      </c>
      <c r="J114" s="134">
        <f t="shared" si="11"/>
        <v>270.57</v>
      </c>
      <c r="K114" s="148">
        <v>118.81</v>
      </c>
      <c r="L114" s="134">
        <f t="shared" si="3"/>
        <v>22.25</v>
      </c>
      <c r="M114" s="129"/>
      <c r="N114" s="148">
        <v>22.25</v>
      </c>
      <c r="O114" s="129"/>
      <c r="P114" s="129"/>
      <c r="Q114" s="129"/>
      <c r="R114" s="134">
        <f t="shared" si="12"/>
        <v>4.49</v>
      </c>
      <c r="S114" s="150">
        <v>4.49</v>
      </c>
      <c r="T114" s="129"/>
      <c r="U114" s="129"/>
      <c r="V114" s="129"/>
      <c r="W114" s="129"/>
      <c r="X114" s="148">
        <v>70.72</v>
      </c>
      <c r="Y114" s="151">
        <v>22.65</v>
      </c>
      <c r="Z114" s="129"/>
      <c r="AA114" s="129">
        <v>12.25</v>
      </c>
      <c r="AB114" s="129"/>
      <c r="AC114" s="129">
        <v>2.41</v>
      </c>
      <c r="AD114" s="148">
        <v>16.989999999999998</v>
      </c>
      <c r="AE114" s="129"/>
      <c r="AF114" s="129"/>
      <c r="AG114" s="134">
        <v>1E-4</v>
      </c>
      <c r="AH114" s="146" t="s">
        <v>231</v>
      </c>
      <c r="AI114" s="134">
        <f t="shared" si="13"/>
        <v>25.33</v>
      </c>
      <c r="AJ114" s="140">
        <v>10.33</v>
      </c>
      <c r="AK114" s="129">
        <v>0</v>
      </c>
      <c r="AL114" s="129">
        <v>15</v>
      </c>
      <c r="AM114" s="129"/>
      <c r="AN114" s="134">
        <f t="shared" si="14"/>
        <v>0</v>
      </c>
      <c r="AO114" s="134">
        <f t="shared" si="15"/>
        <v>0</v>
      </c>
      <c r="AP114" s="129"/>
      <c r="AQ114" s="129"/>
      <c r="AR114" s="129"/>
      <c r="AS114" s="129"/>
      <c r="AT114" s="129"/>
      <c r="AU114" s="129"/>
      <c r="AV114" s="129"/>
      <c r="AW114" s="136"/>
      <c r="AX114" s="129"/>
      <c r="AY114" s="129"/>
      <c r="AZ114" s="129"/>
      <c r="BA114" s="129"/>
      <c r="BB114" s="129"/>
      <c r="BC114" s="129"/>
      <c r="BD114" s="129"/>
      <c r="BE114" s="129"/>
      <c r="BF114" s="134">
        <f t="shared" si="17"/>
        <v>295.89999999999998</v>
      </c>
      <c r="BG114" s="129"/>
      <c r="BH114" s="80"/>
      <c r="BI114" s="143"/>
    </row>
    <row r="115" spans="1:61" ht="14.25" customHeight="1">
      <c r="A115" s="129">
        <v>109</v>
      </c>
      <c r="B115" s="129" t="s">
        <v>123</v>
      </c>
      <c r="C115" s="146" t="s">
        <v>232</v>
      </c>
      <c r="D115" s="131">
        <v>20</v>
      </c>
      <c r="E115" s="131">
        <v>7</v>
      </c>
      <c r="F115" s="131"/>
      <c r="G115" s="131">
        <v>33</v>
      </c>
      <c r="H115" s="131">
        <f t="shared" si="10"/>
        <v>60</v>
      </c>
      <c r="I115" s="134">
        <f t="shared" si="1"/>
        <v>243.35999999999999</v>
      </c>
      <c r="J115" s="134">
        <f t="shared" si="11"/>
        <v>218.44</v>
      </c>
      <c r="K115" s="148">
        <v>87.41</v>
      </c>
      <c r="L115" s="134">
        <f t="shared" si="3"/>
        <v>20.09</v>
      </c>
      <c r="M115" s="129"/>
      <c r="N115" s="148">
        <v>20.09</v>
      </c>
      <c r="O115" s="129"/>
      <c r="P115" s="129"/>
      <c r="Q115" s="129"/>
      <c r="R115" s="134">
        <f t="shared" si="12"/>
        <v>4.08</v>
      </c>
      <c r="S115" s="150">
        <v>4.08</v>
      </c>
      <c r="T115" s="129"/>
      <c r="U115" s="129"/>
      <c r="V115" s="129"/>
      <c r="W115" s="129"/>
      <c r="X115" s="148">
        <v>56.77</v>
      </c>
      <c r="Y115" s="151">
        <v>19.71</v>
      </c>
      <c r="Z115" s="129"/>
      <c r="AA115" s="129">
        <v>10.51</v>
      </c>
      <c r="AB115" s="129"/>
      <c r="AC115" s="129">
        <v>2.09</v>
      </c>
      <c r="AD115" s="148">
        <v>14.78</v>
      </c>
      <c r="AE115" s="129"/>
      <c r="AF115" s="129">
        <v>3</v>
      </c>
      <c r="AG115" s="134">
        <v>1E-4</v>
      </c>
      <c r="AH115" s="146" t="s">
        <v>232</v>
      </c>
      <c r="AI115" s="134">
        <f t="shared" si="13"/>
        <v>24.16</v>
      </c>
      <c r="AJ115" s="140">
        <v>9.16</v>
      </c>
      <c r="AK115" s="129">
        <v>0</v>
      </c>
      <c r="AL115" s="129">
        <v>15</v>
      </c>
      <c r="AM115" s="129"/>
      <c r="AN115" s="134">
        <f t="shared" si="14"/>
        <v>0.76</v>
      </c>
      <c r="AO115" s="134">
        <f t="shared" si="15"/>
        <v>0</v>
      </c>
      <c r="AP115" s="129"/>
      <c r="AQ115" s="129"/>
      <c r="AR115" s="129"/>
      <c r="AS115" s="129"/>
      <c r="AT115" s="150">
        <v>0.76</v>
      </c>
      <c r="AU115" s="129"/>
      <c r="AV115" s="129"/>
      <c r="AW115" s="136"/>
      <c r="AX115" s="129"/>
      <c r="AY115" s="129"/>
      <c r="AZ115" s="129"/>
      <c r="BA115" s="129"/>
      <c r="BB115" s="129"/>
      <c r="BC115" s="129"/>
      <c r="BD115" s="129"/>
      <c r="BE115" s="129"/>
      <c r="BF115" s="134">
        <f t="shared" si="17"/>
        <v>243.35999999999999</v>
      </c>
      <c r="BG115" s="129"/>
      <c r="BH115" s="80"/>
      <c r="BI115" s="143"/>
    </row>
    <row r="116" spans="1:61" ht="14.25" customHeight="1">
      <c r="A116" s="129">
        <v>110</v>
      </c>
      <c r="B116" s="129" t="s">
        <v>123</v>
      </c>
      <c r="C116" s="146" t="s">
        <v>233</v>
      </c>
      <c r="D116" s="131">
        <v>15</v>
      </c>
      <c r="E116" s="131">
        <v>5</v>
      </c>
      <c r="F116" s="131"/>
      <c r="G116" s="131">
        <v>8</v>
      </c>
      <c r="H116" s="131">
        <f t="shared" si="10"/>
        <v>28</v>
      </c>
      <c r="I116" s="134">
        <f t="shared" si="1"/>
        <v>187.45999999999998</v>
      </c>
      <c r="J116" s="134">
        <f t="shared" si="11"/>
        <v>165.49999999999997</v>
      </c>
      <c r="K116" s="148">
        <v>68.22</v>
      </c>
      <c r="L116" s="134">
        <f t="shared" si="3"/>
        <v>15.34</v>
      </c>
      <c r="M116" s="129"/>
      <c r="N116" s="148">
        <v>15.34</v>
      </c>
      <c r="O116" s="129"/>
      <c r="P116" s="129"/>
      <c r="Q116" s="129"/>
      <c r="R116" s="134">
        <f t="shared" si="12"/>
        <v>3.06</v>
      </c>
      <c r="S116" s="150">
        <v>3.06</v>
      </c>
      <c r="T116" s="129"/>
      <c r="U116" s="129"/>
      <c r="V116" s="129"/>
      <c r="W116" s="129"/>
      <c r="X116" s="148">
        <v>42.33</v>
      </c>
      <c r="Y116" s="151">
        <v>15.29</v>
      </c>
      <c r="Z116" s="129"/>
      <c r="AA116" s="129">
        <v>8.16</v>
      </c>
      <c r="AB116" s="129"/>
      <c r="AC116" s="129">
        <v>1.63</v>
      </c>
      <c r="AD116" s="148">
        <v>11.47</v>
      </c>
      <c r="AE116" s="129"/>
      <c r="AF116" s="129"/>
      <c r="AG116" s="134">
        <v>1E-4</v>
      </c>
      <c r="AH116" s="146" t="s">
        <v>233</v>
      </c>
      <c r="AI116" s="134">
        <f t="shared" si="13"/>
        <v>21.96</v>
      </c>
      <c r="AJ116" s="140">
        <v>6.96</v>
      </c>
      <c r="AK116" s="129">
        <v>0</v>
      </c>
      <c r="AL116" s="129">
        <v>15</v>
      </c>
      <c r="AM116" s="129"/>
      <c r="AN116" s="134">
        <f t="shared" si="14"/>
        <v>0</v>
      </c>
      <c r="AO116" s="134">
        <f t="shared" si="15"/>
        <v>0</v>
      </c>
      <c r="AP116" s="129"/>
      <c r="AQ116" s="129"/>
      <c r="AR116" s="129"/>
      <c r="AS116" s="129"/>
      <c r="AT116" s="129"/>
      <c r="AU116" s="129"/>
      <c r="AV116" s="129"/>
      <c r="AW116" s="136"/>
      <c r="AX116" s="129"/>
      <c r="AY116" s="129"/>
      <c r="AZ116" s="129"/>
      <c r="BA116" s="129"/>
      <c r="BB116" s="129"/>
      <c r="BC116" s="129"/>
      <c r="BD116" s="129"/>
      <c r="BE116" s="129"/>
      <c r="BF116" s="134">
        <f t="shared" si="17"/>
        <v>187.45999999999998</v>
      </c>
      <c r="BG116" s="129"/>
      <c r="BH116" s="80"/>
      <c r="BI116" s="143"/>
    </row>
    <row r="117" spans="1:61" ht="14.25" customHeight="1">
      <c r="A117" s="129">
        <v>111</v>
      </c>
      <c r="B117" s="129" t="s">
        <v>123</v>
      </c>
      <c r="C117" s="146" t="s">
        <v>234</v>
      </c>
      <c r="D117" s="131">
        <v>9</v>
      </c>
      <c r="E117" s="131">
        <v>11</v>
      </c>
      <c r="F117" s="131"/>
      <c r="G117" s="131">
        <v>24</v>
      </c>
      <c r="H117" s="131">
        <f t="shared" si="10"/>
        <v>44</v>
      </c>
      <c r="I117" s="134">
        <f t="shared" si="1"/>
        <v>184.732</v>
      </c>
      <c r="J117" s="134">
        <f t="shared" si="11"/>
        <v>163.83000000000001</v>
      </c>
      <c r="K117" s="148">
        <v>58.3</v>
      </c>
      <c r="L117" s="134">
        <f t="shared" si="3"/>
        <v>8.86</v>
      </c>
      <c r="M117" s="129"/>
      <c r="N117" s="148">
        <v>8.86</v>
      </c>
      <c r="O117" s="129"/>
      <c r="P117" s="129"/>
      <c r="Q117" s="129"/>
      <c r="R117" s="134">
        <f t="shared" si="12"/>
        <v>1.84</v>
      </c>
      <c r="S117" s="150">
        <v>1.84</v>
      </c>
      <c r="T117" s="129"/>
      <c r="U117" s="129"/>
      <c r="V117" s="129"/>
      <c r="W117" s="129"/>
      <c r="X117" s="148">
        <v>33.369999999999997</v>
      </c>
      <c r="Y117" s="151">
        <v>9.39</v>
      </c>
      <c r="Z117" s="129"/>
      <c r="AA117" s="129">
        <v>5.03</v>
      </c>
      <c r="AB117" s="129"/>
      <c r="AC117" s="129">
        <v>1</v>
      </c>
      <c r="AD117" s="148">
        <v>7.04</v>
      </c>
      <c r="AE117" s="129"/>
      <c r="AF117" s="129">
        <v>39</v>
      </c>
      <c r="AG117" s="134">
        <v>1E-4</v>
      </c>
      <c r="AH117" s="146" t="s">
        <v>234</v>
      </c>
      <c r="AI117" s="134">
        <f t="shared" si="13"/>
        <v>19.391999999999999</v>
      </c>
      <c r="AJ117" s="140">
        <v>4.3920000000000003</v>
      </c>
      <c r="AK117" s="129">
        <v>0</v>
      </c>
      <c r="AL117" s="129">
        <v>15</v>
      </c>
      <c r="AM117" s="129"/>
      <c r="AN117" s="134">
        <f t="shared" si="14"/>
        <v>1.51</v>
      </c>
      <c r="AO117" s="134">
        <f t="shared" si="15"/>
        <v>0</v>
      </c>
      <c r="AP117" s="129"/>
      <c r="AQ117" s="129"/>
      <c r="AR117" s="129"/>
      <c r="AS117" s="129"/>
      <c r="AT117" s="150">
        <v>1.51</v>
      </c>
      <c r="AU117" s="129"/>
      <c r="AV117" s="129"/>
      <c r="AW117" s="136"/>
      <c r="AX117" s="129"/>
      <c r="AY117" s="129"/>
      <c r="AZ117" s="129"/>
      <c r="BA117" s="129"/>
      <c r="BB117" s="129"/>
      <c r="BC117" s="129"/>
      <c r="BD117" s="129"/>
      <c r="BE117" s="129"/>
      <c r="BF117" s="134">
        <f t="shared" si="17"/>
        <v>184.732</v>
      </c>
      <c r="BG117" s="129"/>
      <c r="BH117" s="80"/>
      <c r="BI117" s="143"/>
    </row>
    <row r="118" spans="1:61" ht="14.25" customHeight="1">
      <c r="A118" s="129">
        <v>112</v>
      </c>
      <c r="B118" s="129" t="s">
        <v>123</v>
      </c>
      <c r="C118" s="130" t="s">
        <v>235</v>
      </c>
      <c r="D118" s="131">
        <v>4</v>
      </c>
      <c r="E118" s="131">
        <v>1</v>
      </c>
      <c r="F118" s="131"/>
      <c r="G118" s="131">
        <v>5</v>
      </c>
      <c r="H118" s="131">
        <f t="shared" si="10"/>
        <v>10</v>
      </c>
      <c r="I118" s="134">
        <f t="shared" si="1"/>
        <v>71.58</v>
      </c>
      <c r="J118" s="134">
        <f t="shared" si="11"/>
        <v>41.459999999999994</v>
      </c>
      <c r="K118" s="148">
        <v>19.84</v>
      </c>
      <c r="L118" s="134">
        <f t="shared" si="3"/>
        <v>0</v>
      </c>
      <c r="M118" s="129"/>
      <c r="N118" s="129"/>
      <c r="O118" s="129"/>
      <c r="P118" s="129"/>
      <c r="Q118" s="129"/>
      <c r="R118" s="134">
        <f t="shared" si="12"/>
        <v>0</v>
      </c>
      <c r="S118" s="129"/>
      <c r="T118" s="129"/>
      <c r="U118" s="129"/>
      <c r="V118" s="129"/>
      <c r="W118" s="129"/>
      <c r="X118" s="148">
        <v>10.96</v>
      </c>
      <c r="Y118" s="151">
        <v>4.45</v>
      </c>
      <c r="Z118" s="129"/>
      <c r="AA118" s="129">
        <v>2.4</v>
      </c>
      <c r="AB118" s="129"/>
      <c r="AC118" s="129">
        <v>0.47</v>
      </c>
      <c r="AD118" s="148">
        <v>3.34</v>
      </c>
      <c r="AE118" s="129"/>
      <c r="AF118" s="129"/>
      <c r="AG118" s="134">
        <v>1E-4</v>
      </c>
      <c r="AH118" s="139" t="s">
        <v>235</v>
      </c>
      <c r="AI118" s="134">
        <f t="shared" si="13"/>
        <v>30.12</v>
      </c>
      <c r="AJ118" s="140">
        <v>2.12</v>
      </c>
      <c r="AK118" s="129">
        <v>0</v>
      </c>
      <c r="AL118" s="129">
        <v>28</v>
      </c>
      <c r="AM118" s="129"/>
      <c r="AN118" s="134">
        <f t="shared" si="14"/>
        <v>0</v>
      </c>
      <c r="AO118" s="134">
        <f t="shared" si="15"/>
        <v>0</v>
      </c>
      <c r="AP118" s="129"/>
      <c r="AQ118" s="129"/>
      <c r="AR118" s="129"/>
      <c r="AS118" s="129"/>
      <c r="AT118" s="129"/>
      <c r="AU118" s="129"/>
      <c r="AV118" s="129"/>
      <c r="AW118" s="136"/>
      <c r="AX118" s="129"/>
      <c r="AY118" s="129"/>
      <c r="AZ118" s="129"/>
      <c r="BA118" s="129"/>
      <c r="BB118" s="129"/>
      <c r="BC118" s="129"/>
      <c r="BD118" s="129"/>
      <c r="BE118" s="129"/>
      <c r="BF118" s="134">
        <f t="shared" si="17"/>
        <v>71.58</v>
      </c>
      <c r="BG118" s="129"/>
      <c r="BH118" s="80"/>
      <c r="BI118" s="143"/>
    </row>
    <row r="119" spans="1:61" ht="14.25" customHeight="1">
      <c r="A119" s="129">
        <v>113</v>
      </c>
      <c r="B119" s="129" t="s">
        <v>123</v>
      </c>
      <c r="C119" s="130" t="s">
        <v>236</v>
      </c>
      <c r="D119" s="131">
        <v>28</v>
      </c>
      <c r="E119" s="131"/>
      <c r="F119" s="131"/>
      <c r="G119" s="131">
        <v>26</v>
      </c>
      <c r="H119" s="131">
        <f t="shared" si="10"/>
        <v>54</v>
      </c>
      <c r="I119" s="134">
        <f t="shared" si="1"/>
        <v>422.92999999999995</v>
      </c>
      <c r="J119" s="134">
        <f t="shared" si="11"/>
        <v>229.04999999999993</v>
      </c>
      <c r="K119" s="148">
        <v>95.7</v>
      </c>
      <c r="L119" s="134">
        <f t="shared" si="3"/>
        <v>38.25</v>
      </c>
      <c r="M119" s="148">
        <v>38.25</v>
      </c>
      <c r="N119" s="129"/>
      <c r="O119" s="129"/>
      <c r="P119" s="129"/>
      <c r="Q119" s="129"/>
      <c r="R119" s="134">
        <f t="shared" si="12"/>
        <v>5.14</v>
      </c>
      <c r="S119" s="150">
        <v>5.14</v>
      </c>
      <c r="T119" s="129"/>
      <c r="U119" s="129"/>
      <c r="V119" s="129"/>
      <c r="W119" s="129"/>
      <c r="X119" s="148">
        <v>27.39</v>
      </c>
      <c r="Y119" s="151">
        <v>26.64</v>
      </c>
      <c r="Z119" s="129"/>
      <c r="AA119" s="129">
        <v>13.91</v>
      </c>
      <c r="AB119" s="129"/>
      <c r="AC119" s="129">
        <v>2.04</v>
      </c>
      <c r="AD119" s="148">
        <v>19.98</v>
      </c>
      <c r="AE119" s="129"/>
      <c r="AF119" s="129"/>
      <c r="AG119" s="134">
        <v>1E-4</v>
      </c>
      <c r="AH119" s="139" t="s">
        <v>236</v>
      </c>
      <c r="AI119" s="134">
        <f t="shared" si="13"/>
        <v>189.25</v>
      </c>
      <c r="AJ119" s="140">
        <v>31.03</v>
      </c>
      <c r="AK119" s="129">
        <v>11.22</v>
      </c>
      <c r="AL119" s="129">
        <v>147</v>
      </c>
      <c r="AM119" s="129"/>
      <c r="AN119" s="134">
        <f t="shared" si="14"/>
        <v>4.63</v>
      </c>
      <c r="AO119" s="134">
        <f t="shared" si="15"/>
        <v>0</v>
      </c>
      <c r="AP119" s="129"/>
      <c r="AQ119" s="129"/>
      <c r="AR119" s="129"/>
      <c r="AS119" s="129"/>
      <c r="AT119" s="150">
        <v>4.63</v>
      </c>
      <c r="AU119" s="129"/>
      <c r="AV119" s="129"/>
      <c r="AW119" s="136"/>
      <c r="AX119" s="129"/>
      <c r="AY119" s="129"/>
      <c r="AZ119" s="129"/>
      <c r="BA119" s="129"/>
      <c r="BB119" s="129"/>
      <c r="BC119" s="129"/>
      <c r="BD119" s="129"/>
      <c r="BE119" s="129"/>
      <c r="BF119" s="134">
        <f t="shared" si="17"/>
        <v>422.92999999999995</v>
      </c>
      <c r="BG119" s="129"/>
      <c r="BH119" s="80"/>
      <c r="BI119" s="143"/>
    </row>
    <row r="120" spans="1:61" ht="14.25" customHeight="1">
      <c r="A120" s="129">
        <v>114</v>
      </c>
      <c r="B120" s="129" t="s">
        <v>123</v>
      </c>
      <c r="C120" s="130" t="s">
        <v>237</v>
      </c>
      <c r="D120" s="131">
        <v>34</v>
      </c>
      <c r="E120" s="131"/>
      <c r="F120" s="131"/>
      <c r="G120" s="131">
        <v>15</v>
      </c>
      <c r="H120" s="131">
        <f t="shared" si="10"/>
        <v>49</v>
      </c>
      <c r="I120" s="134">
        <f t="shared" si="1"/>
        <v>736.1</v>
      </c>
      <c r="J120" s="134">
        <f t="shared" si="11"/>
        <v>482.62</v>
      </c>
      <c r="K120" s="148">
        <v>116.29</v>
      </c>
      <c r="L120" s="134">
        <f t="shared" si="3"/>
        <v>45</v>
      </c>
      <c r="M120" s="148">
        <v>45</v>
      </c>
      <c r="N120" s="129"/>
      <c r="O120" s="129"/>
      <c r="P120" s="129"/>
      <c r="Q120" s="129"/>
      <c r="R120" s="134">
        <f t="shared" si="12"/>
        <v>6.48</v>
      </c>
      <c r="S120" s="150">
        <v>6.48</v>
      </c>
      <c r="T120" s="129"/>
      <c r="U120" s="129"/>
      <c r="V120" s="129"/>
      <c r="W120" s="129"/>
      <c r="X120" s="148">
        <v>34.86</v>
      </c>
      <c r="Y120" s="151">
        <v>32.42</v>
      </c>
      <c r="Z120" s="129"/>
      <c r="AA120" s="129">
        <v>16.78</v>
      </c>
      <c r="AB120" s="129"/>
      <c r="AC120" s="129">
        <v>2.4700000000000002</v>
      </c>
      <c r="AD120" s="148">
        <v>24.32</v>
      </c>
      <c r="AE120" s="129"/>
      <c r="AF120" s="148">
        <v>204</v>
      </c>
      <c r="AG120" s="134">
        <v>1E-4</v>
      </c>
      <c r="AH120" s="139" t="s">
        <v>237</v>
      </c>
      <c r="AI120" s="134">
        <f t="shared" si="13"/>
        <v>246.86</v>
      </c>
      <c r="AJ120" s="140">
        <v>30.66</v>
      </c>
      <c r="AK120" s="129">
        <v>13.2</v>
      </c>
      <c r="AL120" s="129">
        <v>173</v>
      </c>
      <c r="AM120" s="129">
        <v>30</v>
      </c>
      <c r="AN120" s="134">
        <f t="shared" si="14"/>
        <v>6.62</v>
      </c>
      <c r="AO120" s="134">
        <f t="shared" si="15"/>
        <v>0</v>
      </c>
      <c r="AP120" s="129"/>
      <c r="AQ120" s="129"/>
      <c r="AR120" s="129"/>
      <c r="AS120" s="129"/>
      <c r="AT120" s="150">
        <v>6.62</v>
      </c>
      <c r="AU120" s="129"/>
      <c r="AV120" s="129"/>
      <c r="AW120" s="136"/>
      <c r="AX120" s="129"/>
      <c r="AY120" s="129"/>
      <c r="AZ120" s="129"/>
      <c r="BA120" s="150"/>
      <c r="BB120" s="129"/>
      <c r="BC120" s="129"/>
      <c r="BD120" s="129"/>
      <c r="BE120" s="129"/>
      <c r="BF120" s="134">
        <f t="shared" si="17"/>
        <v>736.1</v>
      </c>
      <c r="BG120" s="129"/>
      <c r="BH120" s="80"/>
      <c r="BI120" s="143"/>
    </row>
    <row r="121" spans="1:61" ht="14.25" customHeight="1">
      <c r="A121" s="129">
        <v>115</v>
      </c>
      <c r="B121" s="129" t="s">
        <v>123</v>
      </c>
      <c r="C121" s="130" t="s">
        <v>238</v>
      </c>
      <c r="D121" s="131">
        <v>38</v>
      </c>
      <c r="E121" s="131"/>
      <c r="F121" s="131">
        <v>1</v>
      </c>
      <c r="G121" s="131">
        <v>58</v>
      </c>
      <c r="H121" s="131">
        <f t="shared" si="10"/>
        <v>97</v>
      </c>
      <c r="I121" s="134">
        <f t="shared" si="1"/>
        <v>636.46</v>
      </c>
      <c r="J121" s="134">
        <f t="shared" si="11"/>
        <v>352.42000000000007</v>
      </c>
      <c r="K121" s="148">
        <v>157.9</v>
      </c>
      <c r="L121" s="134">
        <f t="shared" si="3"/>
        <v>65.25</v>
      </c>
      <c r="M121" s="148">
        <v>65.25</v>
      </c>
      <c r="N121" s="129"/>
      <c r="O121" s="129"/>
      <c r="P121" s="129"/>
      <c r="Q121" s="129"/>
      <c r="R121" s="134">
        <f t="shared" si="12"/>
        <v>10.93</v>
      </c>
      <c r="S121" s="150">
        <v>10.93</v>
      </c>
      <c r="T121" s="129"/>
      <c r="U121" s="129"/>
      <c r="V121" s="129"/>
      <c r="W121" s="129"/>
      <c r="X121" s="148">
        <v>22.41</v>
      </c>
      <c r="Y121" s="151">
        <v>41.04</v>
      </c>
      <c r="Z121" s="129"/>
      <c r="AA121" s="129">
        <v>21.31</v>
      </c>
      <c r="AB121" s="129"/>
      <c r="AC121" s="129">
        <v>2.8</v>
      </c>
      <c r="AD121" s="148">
        <v>30.78</v>
      </c>
      <c r="AE121" s="129"/>
      <c r="AF121" s="129"/>
      <c r="AG121" s="134">
        <v>1E-4</v>
      </c>
      <c r="AH121" s="139" t="s">
        <v>238</v>
      </c>
      <c r="AI121" s="134">
        <f t="shared" si="13"/>
        <v>252.02</v>
      </c>
      <c r="AJ121" s="140">
        <v>37.380000000000003</v>
      </c>
      <c r="AK121" s="129">
        <v>19.14</v>
      </c>
      <c r="AL121" s="129">
        <v>194</v>
      </c>
      <c r="AM121" s="129">
        <v>1.5</v>
      </c>
      <c r="AN121" s="134">
        <f t="shared" si="14"/>
        <v>32.019999999999996</v>
      </c>
      <c r="AO121" s="134">
        <f t="shared" si="15"/>
        <v>5.89</v>
      </c>
      <c r="AP121" s="129">
        <v>1.84</v>
      </c>
      <c r="AQ121" s="129">
        <v>4.05</v>
      </c>
      <c r="AR121" s="129">
        <v>12.03</v>
      </c>
      <c r="AS121" s="129"/>
      <c r="AT121" s="150">
        <v>14.1</v>
      </c>
      <c r="AU121" s="150"/>
      <c r="AV121" s="129"/>
      <c r="AW121" s="136"/>
      <c r="AX121" s="129"/>
      <c r="AY121" s="129"/>
      <c r="AZ121" s="129"/>
      <c r="BA121" s="150"/>
      <c r="BB121" s="129"/>
      <c r="BC121" s="129"/>
      <c r="BD121" s="129"/>
      <c r="BE121" s="129"/>
      <c r="BF121" s="134">
        <f t="shared" si="17"/>
        <v>636.46</v>
      </c>
      <c r="BG121" s="129"/>
      <c r="BH121" s="80"/>
      <c r="BI121" s="143"/>
    </row>
    <row r="122" spans="1:61" ht="14.25" customHeight="1">
      <c r="A122" s="129">
        <v>116</v>
      </c>
      <c r="B122" s="129" t="s">
        <v>123</v>
      </c>
      <c r="C122" s="130" t="s">
        <v>239</v>
      </c>
      <c r="D122" s="131">
        <v>7</v>
      </c>
      <c r="E122" s="131">
        <v>44</v>
      </c>
      <c r="F122" s="131"/>
      <c r="G122" s="131">
        <v>3</v>
      </c>
      <c r="H122" s="131">
        <f t="shared" si="10"/>
        <v>54</v>
      </c>
      <c r="I122" s="134">
        <f t="shared" si="1"/>
        <v>796.01599999999996</v>
      </c>
      <c r="J122" s="134">
        <f t="shared" si="11"/>
        <v>345.25</v>
      </c>
      <c r="K122" s="148">
        <v>149.86000000000001</v>
      </c>
      <c r="L122" s="134">
        <f t="shared" si="3"/>
        <v>0</v>
      </c>
      <c r="M122" s="129"/>
      <c r="N122" s="129"/>
      <c r="O122" s="129"/>
      <c r="P122" s="129"/>
      <c r="Q122" s="129"/>
      <c r="R122" s="134">
        <f t="shared" si="12"/>
        <v>0</v>
      </c>
      <c r="S122" s="129"/>
      <c r="T122" s="129"/>
      <c r="U122" s="129"/>
      <c r="V122" s="129"/>
      <c r="W122" s="129"/>
      <c r="X122" s="148">
        <v>61.25</v>
      </c>
      <c r="Y122" s="151">
        <v>47.66</v>
      </c>
      <c r="Z122" s="129">
        <v>19.97</v>
      </c>
      <c r="AA122" s="148">
        <v>25.7</v>
      </c>
      <c r="AB122" s="129"/>
      <c r="AC122" s="129">
        <v>5.07</v>
      </c>
      <c r="AD122" s="148">
        <v>35.74</v>
      </c>
      <c r="AE122" s="129"/>
      <c r="AF122" s="129"/>
      <c r="AG122" s="134">
        <v>1E-4</v>
      </c>
      <c r="AH122" s="139" t="s">
        <v>239</v>
      </c>
      <c r="AI122" s="134">
        <f t="shared" si="13"/>
        <v>450.25599999999997</v>
      </c>
      <c r="AJ122" s="140">
        <v>5.25599999999997</v>
      </c>
      <c r="AK122" s="129">
        <v>0</v>
      </c>
      <c r="AL122" s="129">
        <v>157</v>
      </c>
      <c r="AM122" s="129">
        <v>288</v>
      </c>
      <c r="AN122" s="134">
        <f t="shared" si="14"/>
        <v>0.51</v>
      </c>
      <c r="AO122" s="134">
        <f t="shared" si="15"/>
        <v>0</v>
      </c>
      <c r="AP122" s="129"/>
      <c r="AQ122" s="129"/>
      <c r="AR122" s="129"/>
      <c r="AS122" s="129"/>
      <c r="AT122" s="150">
        <v>0.51</v>
      </c>
      <c r="AU122" s="129"/>
      <c r="AV122" s="129"/>
      <c r="AW122" s="136"/>
      <c r="AX122" s="129"/>
      <c r="AY122" s="129"/>
      <c r="AZ122" s="129"/>
      <c r="BA122" s="129"/>
      <c r="BB122" s="129"/>
      <c r="BC122" s="129"/>
      <c r="BD122" s="129"/>
      <c r="BE122" s="129"/>
      <c r="BF122" s="134">
        <f t="shared" si="17"/>
        <v>796.01599999999996</v>
      </c>
      <c r="BG122" s="129"/>
      <c r="BH122" s="80"/>
      <c r="BI122" s="143"/>
    </row>
    <row r="123" spans="1:61" ht="14.25" customHeight="1">
      <c r="A123" s="129">
        <v>117</v>
      </c>
      <c r="B123" s="129" t="s">
        <v>123</v>
      </c>
      <c r="C123" s="130" t="s">
        <v>240</v>
      </c>
      <c r="D123" s="131">
        <v>57</v>
      </c>
      <c r="E123" s="131"/>
      <c r="F123" s="131"/>
      <c r="G123" s="131">
        <v>76</v>
      </c>
      <c r="H123" s="131">
        <f t="shared" si="10"/>
        <v>133</v>
      </c>
      <c r="I123" s="134">
        <f t="shared" si="1"/>
        <v>1204.7619999999999</v>
      </c>
      <c r="J123" s="134">
        <f t="shared" si="11"/>
        <v>647.31999999999994</v>
      </c>
      <c r="K123" s="148">
        <v>325.12</v>
      </c>
      <c r="L123" s="134">
        <f t="shared" si="3"/>
        <v>33.75</v>
      </c>
      <c r="M123" s="148">
        <v>33.75</v>
      </c>
      <c r="N123" s="129"/>
      <c r="O123" s="129"/>
      <c r="P123" s="129"/>
      <c r="Q123" s="129"/>
      <c r="R123" s="134">
        <f t="shared" si="12"/>
        <v>5.43</v>
      </c>
      <c r="S123" s="150">
        <v>5.43</v>
      </c>
      <c r="T123" s="129"/>
      <c r="U123" s="129"/>
      <c r="V123" s="129"/>
      <c r="W123" s="129"/>
      <c r="X123" s="148">
        <v>104.58</v>
      </c>
      <c r="Y123" s="151">
        <v>75.02</v>
      </c>
      <c r="Z123" s="129"/>
      <c r="AA123" s="129">
        <v>39.97</v>
      </c>
      <c r="AB123" s="129"/>
      <c r="AC123" s="129">
        <v>7.18</v>
      </c>
      <c r="AD123" s="148">
        <v>56.27</v>
      </c>
      <c r="AE123" s="129"/>
      <c r="AF123" s="129"/>
      <c r="AG123" s="134">
        <v>1E-4</v>
      </c>
      <c r="AH123" s="139" t="s">
        <v>240</v>
      </c>
      <c r="AI123" s="134">
        <f t="shared" si="13"/>
        <v>537.96199999999999</v>
      </c>
      <c r="AJ123" s="140">
        <v>55.061999999999998</v>
      </c>
      <c r="AK123" s="129">
        <v>9.9</v>
      </c>
      <c r="AL123" s="129">
        <v>473</v>
      </c>
      <c r="AM123" s="129"/>
      <c r="AN123" s="134">
        <f t="shared" si="14"/>
        <v>19.48</v>
      </c>
      <c r="AO123" s="134">
        <f t="shared" si="15"/>
        <v>0</v>
      </c>
      <c r="AP123" s="129"/>
      <c r="AQ123" s="129"/>
      <c r="AR123" s="129"/>
      <c r="AS123" s="129"/>
      <c r="AT123" s="150">
        <v>6.48</v>
      </c>
      <c r="AU123" s="129"/>
      <c r="AV123" s="129"/>
      <c r="AW123" s="136"/>
      <c r="AX123" s="129"/>
      <c r="AY123" s="129"/>
      <c r="AZ123" s="129"/>
      <c r="BA123" s="129">
        <v>13</v>
      </c>
      <c r="BB123" s="129"/>
      <c r="BC123" s="129"/>
      <c r="BD123" s="129"/>
      <c r="BE123" s="129"/>
      <c r="BF123" s="134">
        <f t="shared" si="17"/>
        <v>1204.7619999999999</v>
      </c>
      <c r="BG123" s="129"/>
      <c r="BH123" s="80"/>
      <c r="BI123" s="143"/>
    </row>
    <row r="124" spans="1:61" ht="14.25" customHeight="1">
      <c r="A124" s="129">
        <v>118</v>
      </c>
      <c r="B124" s="129" t="s">
        <v>123</v>
      </c>
      <c r="C124" s="144" t="s">
        <v>241</v>
      </c>
      <c r="D124" s="131">
        <v>272</v>
      </c>
      <c r="E124" s="131"/>
      <c r="F124" s="131"/>
      <c r="G124" s="131">
        <v>86</v>
      </c>
      <c r="H124" s="131">
        <f t="shared" si="10"/>
        <v>358</v>
      </c>
      <c r="I124" s="134">
        <f t="shared" si="1"/>
        <v>3456.09</v>
      </c>
      <c r="J124" s="134">
        <f t="shared" si="11"/>
        <v>2891</v>
      </c>
      <c r="K124" s="148">
        <v>1408.1</v>
      </c>
      <c r="L124" s="134">
        <f t="shared" si="3"/>
        <v>0</v>
      </c>
      <c r="M124" s="129"/>
      <c r="N124" s="129"/>
      <c r="O124" s="129"/>
      <c r="P124" s="129"/>
      <c r="Q124" s="129"/>
      <c r="R124" s="134">
        <f t="shared" si="12"/>
        <v>0</v>
      </c>
      <c r="S124" s="129"/>
      <c r="T124" s="129"/>
      <c r="U124" s="129"/>
      <c r="V124" s="129"/>
      <c r="W124" s="129"/>
      <c r="X124" s="148">
        <v>677.28</v>
      </c>
      <c r="Y124" s="151">
        <v>333.66</v>
      </c>
      <c r="Z124" s="129"/>
      <c r="AA124" s="129">
        <v>177.91</v>
      </c>
      <c r="AB124" s="129"/>
      <c r="AC124" s="129">
        <v>43.8</v>
      </c>
      <c r="AD124" s="148">
        <v>250.25</v>
      </c>
      <c r="AE124" s="129"/>
      <c r="AF124" s="129"/>
      <c r="AG124" s="134">
        <v>1E-4</v>
      </c>
      <c r="AH124" s="152" t="s">
        <v>241</v>
      </c>
      <c r="AI124" s="134">
        <f t="shared" si="13"/>
        <v>437</v>
      </c>
      <c r="AJ124" s="140">
        <v>320.60000000000002</v>
      </c>
      <c r="AK124" s="129">
        <v>0</v>
      </c>
      <c r="AL124" s="129">
        <v>82</v>
      </c>
      <c r="AM124" s="129">
        <v>34.4</v>
      </c>
      <c r="AN124" s="134">
        <f t="shared" si="14"/>
        <v>128.09</v>
      </c>
      <c r="AO124" s="134">
        <f t="shared" si="15"/>
        <v>0</v>
      </c>
      <c r="AP124" s="129"/>
      <c r="AQ124" s="129"/>
      <c r="AR124" s="129"/>
      <c r="AS124" s="129"/>
      <c r="AT124" s="150">
        <v>5.09</v>
      </c>
      <c r="AU124" s="129"/>
      <c r="AV124" s="129"/>
      <c r="AW124" s="154">
        <v>123</v>
      </c>
      <c r="AX124" s="129"/>
      <c r="AY124" s="129"/>
      <c r="AZ124" s="129"/>
      <c r="BA124" s="150"/>
      <c r="BB124" s="129"/>
      <c r="BC124" s="129"/>
      <c r="BD124" s="129"/>
      <c r="BE124" s="129"/>
      <c r="BF124" s="134">
        <f t="shared" si="17"/>
        <v>3456.09</v>
      </c>
      <c r="BG124" s="129"/>
      <c r="BH124" s="80"/>
      <c r="BI124" s="143"/>
    </row>
    <row r="125" spans="1:61" ht="14.25" customHeight="1">
      <c r="A125" s="129">
        <v>119</v>
      </c>
      <c r="B125" s="129" t="s">
        <v>123</v>
      </c>
      <c r="C125" s="144" t="s">
        <v>242</v>
      </c>
      <c r="D125" s="131">
        <v>87</v>
      </c>
      <c r="E125" s="131"/>
      <c r="F125" s="131"/>
      <c r="G125" s="131">
        <v>31</v>
      </c>
      <c r="H125" s="131">
        <f t="shared" si="10"/>
        <v>118</v>
      </c>
      <c r="I125" s="134">
        <f t="shared" si="1"/>
        <v>1331.7171999999998</v>
      </c>
      <c r="J125" s="134">
        <f t="shared" si="11"/>
        <v>975.51</v>
      </c>
      <c r="K125" s="148">
        <v>398.82</v>
      </c>
      <c r="L125" s="134">
        <f t="shared" si="3"/>
        <v>122.26</v>
      </c>
      <c r="M125" s="129"/>
      <c r="N125" s="148">
        <v>77.260000000000005</v>
      </c>
      <c r="O125" s="148">
        <v>45</v>
      </c>
      <c r="P125" s="129"/>
      <c r="Q125" s="129"/>
      <c r="R125" s="134">
        <f t="shared" si="12"/>
        <v>0</v>
      </c>
      <c r="S125" s="129"/>
      <c r="T125" s="129"/>
      <c r="U125" s="129"/>
      <c r="V125" s="129"/>
      <c r="W125" s="129"/>
      <c r="X125" s="148">
        <v>216.63</v>
      </c>
      <c r="Y125" s="151">
        <v>98.47</v>
      </c>
      <c r="Z125" s="129"/>
      <c r="AA125" s="129">
        <v>52.55</v>
      </c>
      <c r="AB125" s="129"/>
      <c r="AC125" s="129">
        <v>12.93</v>
      </c>
      <c r="AD125" s="148">
        <v>73.849999999999994</v>
      </c>
      <c r="AE125" s="129"/>
      <c r="AF125" s="129"/>
      <c r="AG125" s="134">
        <v>1E-4</v>
      </c>
      <c r="AH125" s="152" t="s">
        <v>242</v>
      </c>
      <c r="AI125" s="134">
        <f t="shared" si="13"/>
        <v>208.62719999999999</v>
      </c>
      <c r="AJ125" s="140">
        <v>129.4</v>
      </c>
      <c r="AK125" s="129">
        <v>0</v>
      </c>
      <c r="AL125" s="129">
        <v>69.599999999999994</v>
      </c>
      <c r="AM125" s="129">
        <v>9.6272000000000002</v>
      </c>
      <c r="AN125" s="134">
        <f t="shared" si="14"/>
        <v>147.57999999999998</v>
      </c>
      <c r="AO125" s="134">
        <f t="shared" si="15"/>
        <v>0</v>
      </c>
      <c r="AP125" s="129"/>
      <c r="AQ125" s="129"/>
      <c r="AR125" s="129"/>
      <c r="AS125" s="129"/>
      <c r="AT125" s="150">
        <v>17.079999999999998</v>
      </c>
      <c r="AU125" s="129"/>
      <c r="AV125" s="129"/>
      <c r="AW125" s="154">
        <v>130.5</v>
      </c>
      <c r="AX125" s="129"/>
      <c r="AY125" s="129"/>
      <c r="AZ125" s="129"/>
      <c r="BA125" s="150"/>
      <c r="BB125" s="129"/>
      <c r="BC125" s="129"/>
      <c r="BD125" s="129"/>
      <c r="BE125" s="129"/>
      <c r="BF125" s="134">
        <f t="shared" si="17"/>
        <v>1331.7171999999998</v>
      </c>
      <c r="BG125" s="129"/>
      <c r="BH125" s="80"/>
      <c r="BI125" s="143"/>
    </row>
    <row r="126" spans="1:61" ht="14.25" customHeight="1">
      <c r="A126" s="129">
        <v>120</v>
      </c>
      <c r="B126" s="129" t="s">
        <v>123</v>
      </c>
      <c r="C126" s="144" t="s">
        <v>243</v>
      </c>
      <c r="D126" s="131">
        <v>122</v>
      </c>
      <c r="E126" s="131"/>
      <c r="F126" s="131"/>
      <c r="G126" s="131">
        <v>18</v>
      </c>
      <c r="H126" s="131">
        <f t="shared" si="10"/>
        <v>140</v>
      </c>
      <c r="I126" s="134">
        <f t="shared" si="1"/>
        <v>1667.904</v>
      </c>
      <c r="J126" s="134">
        <f t="shared" si="11"/>
        <v>1344.33</v>
      </c>
      <c r="K126" s="148">
        <v>559.72</v>
      </c>
      <c r="L126" s="134">
        <f t="shared" si="3"/>
        <v>147.38</v>
      </c>
      <c r="M126" s="129"/>
      <c r="N126" s="148">
        <v>105.26</v>
      </c>
      <c r="O126" s="148">
        <v>42.12</v>
      </c>
      <c r="P126" s="129"/>
      <c r="Q126" s="129"/>
      <c r="R126" s="134">
        <f t="shared" si="12"/>
        <v>0</v>
      </c>
      <c r="S126" s="129"/>
      <c r="T126" s="129"/>
      <c r="U126" s="129"/>
      <c r="V126" s="129"/>
      <c r="W126" s="129"/>
      <c r="X126" s="148">
        <v>303.77999999999997</v>
      </c>
      <c r="Y126" s="151">
        <v>138.16</v>
      </c>
      <c r="Z126" s="129"/>
      <c r="AA126" s="129">
        <v>73.540000000000006</v>
      </c>
      <c r="AB126" s="129"/>
      <c r="AC126" s="129">
        <v>18.13</v>
      </c>
      <c r="AD126" s="148">
        <v>103.62</v>
      </c>
      <c r="AE126" s="129"/>
      <c r="AF126" s="129"/>
      <c r="AG126" s="134">
        <v>1E-4</v>
      </c>
      <c r="AH126" s="152" t="s">
        <v>243</v>
      </c>
      <c r="AI126" s="134">
        <f t="shared" si="13"/>
        <v>222.76400000000001</v>
      </c>
      <c r="AJ126" s="140">
        <v>157.9</v>
      </c>
      <c r="AK126" s="129">
        <v>0</v>
      </c>
      <c r="AL126" s="129">
        <v>52</v>
      </c>
      <c r="AM126" s="129">
        <v>12.864000000000001</v>
      </c>
      <c r="AN126" s="134">
        <f t="shared" si="14"/>
        <v>100.81</v>
      </c>
      <c r="AO126" s="134">
        <f t="shared" si="15"/>
        <v>0</v>
      </c>
      <c r="AP126" s="129"/>
      <c r="AQ126" s="129"/>
      <c r="AR126" s="129"/>
      <c r="AS126" s="129"/>
      <c r="AT126" s="150">
        <v>3.31</v>
      </c>
      <c r="AU126" s="129"/>
      <c r="AV126" s="129"/>
      <c r="AW126" s="154">
        <v>97.5</v>
      </c>
      <c r="AX126" s="129"/>
      <c r="AY126" s="129"/>
      <c r="AZ126" s="129"/>
      <c r="BA126" s="150"/>
      <c r="BB126" s="129"/>
      <c r="BC126" s="129"/>
      <c r="BD126" s="129"/>
      <c r="BE126" s="129"/>
      <c r="BF126" s="134">
        <f t="shared" si="17"/>
        <v>1667.904</v>
      </c>
      <c r="BG126" s="129"/>
      <c r="BH126" s="80"/>
      <c r="BI126" s="143"/>
    </row>
    <row r="127" spans="1:61" ht="14.25" customHeight="1">
      <c r="A127" s="129">
        <v>121</v>
      </c>
      <c r="B127" s="129" t="s">
        <v>123</v>
      </c>
      <c r="C127" s="144" t="s">
        <v>244</v>
      </c>
      <c r="D127" s="131">
        <v>85</v>
      </c>
      <c r="E127" s="131"/>
      <c r="F127" s="131"/>
      <c r="G127" s="131">
        <v>18</v>
      </c>
      <c r="H127" s="131">
        <f t="shared" si="10"/>
        <v>103</v>
      </c>
      <c r="I127" s="134">
        <f t="shared" si="1"/>
        <v>1176.3499999999999</v>
      </c>
      <c r="J127" s="134">
        <f t="shared" si="11"/>
        <v>892.37999999999988</v>
      </c>
      <c r="K127" s="148">
        <v>362.37</v>
      </c>
      <c r="L127" s="134">
        <f t="shared" si="3"/>
        <v>96.65</v>
      </c>
      <c r="M127" s="129"/>
      <c r="N127" s="148">
        <v>69.290000000000006</v>
      </c>
      <c r="O127" s="148">
        <v>27.36</v>
      </c>
      <c r="P127" s="129"/>
      <c r="Q127" s="129"/>
      <c r="R127" s="134">
        <f t="shared" si="12"/>
        <v>0</v>
      </c>
      <c r="S127" s="129"/>
      <c r="T127" s="129"/>
      <c r="U127" s="129"/>
      <c r="V127" s="129"/>
      <c r="W127" s="129"/>
      <c r="X127" s="148">
        <v>211.65</v>
      </c>
      <c r="Y127" s="151">
        <v>91.84</v>
      </c>
      <c r="Z127" s="129"/>
      <c r="AA127" s="129">
        <v>48.93</v>
      </c>
      <c r="AB127" s="129"/>
      <c r="AC127" s="129">
        <v>12.06</v>
      </c>
      <c r="AD127" s="148">
        <v>68.88</v>
      </c>
      <c r="AE127" s="129"/>
      <c r="AF127" s="129"/>
      <c r="AG127" s="134">
        <v>1E-4</v>
      </c>
      <c r="AH127" s="152" t="s">
        <v>244</v>
      </c>
      <c r="AI127" s="134">
        <f t="shared" si="13"/>
        <v>189.44</v>
      </c>
      <c r="AJ127" s="140">
        <v>126.8</v>
      </c>
      <c r="AK127" s="129">
        <v>0</v>
      </c>
      <c r="AL127" s="129">
        <v>47.84</v>
      </c>
      <c r="AM127" s="129">
        <v>14.8</v>
      </c>
      <c r="AN127" s="134">
        <f t="shared" si="14"/>
        <v>94.53</v>
      </c>
      <c r="AO127" s="134">
        <f t="shared" si="15"/>
        <v>0</v>
      </c>
      <c r="AP127" s="129"/>
      <c r="AQ127" s="129"/>
      <c r="AR127" s="129"/>
      <c r="AS127" s="129"/>
      <c r="AT127" s="150">
        <v>4.83</v>
      </c>
      <c r="AU127" s="129"/>
      <c r="AV127" s="129"/>
      <c r="AW127" s="154">
        <v>89.7</v>
      </c>
      <c r="AX127" s="129"/>
      <c r="AY127" s="129"/>
      <c r="AZ127" s="129"/>
      <c r="BA127" s="150"/>
      <c r="BB127" s="129"/>
      <c r="BC127" s="129"/>
      <c r="BD127" s="129"/>
      <c r="BE127" s="129"/>
      <c r="BF127" s="134">
        <f t="shared" si="17"/>
        <v>1176.3499999999999</v>
      </c>
      <c r="BG127" s="129"/>
      <c r="BH127" s="80"/>
      <c r="BI127" s="143"/>
    </row>
    <row r="128" spans="1:61" ht="14.25" customHeight="1">
      <c r="A128" s="129">
        <v>122</v>
      </c>
      <c r="B128" s="129" t="s">
        <v>123</v>
      </c>
      <c r="C128" s="144" t="s">
        <v>245</v>
      </c>
      <c r="D128" s="131">
        <v>64</v>
      </c>
      <c r="E128" s="131"/>
      <c r="F128" s="131"/>
      <c r="G128" s="131">
        <v>21</v>
      </c>
      <c r="H128" s="131">
        <f t="shared" si="10"/>
        <v>85</v>
      </c>
      <c r="I128" s="134">
        <f t="shared" si="1"/>
        <v>866.15599999999995</v>
      </c>
      <c r="J128" s="134">
        <f t="shared" si="11"/>
        <v>661.89999999999986</v>
      </c>
      <c r="K128" s="148">
        <v>264.08</v>
      </c>
      <c r="L128" s="134">
        <f t="shared" si="3"/>
        <v>74.86</v>
      </c>
      <c r="M128" s="129"/>
      <c r="N128" s="148">
        <v>52.9</v>
      </c>
      <c r="O128" s="148">
        <v>21.96</v>
      </c>
      <c r="P128" s="129"/>
      <c r="Q128" s="129"/>
      <c r="R128" s="134">
        <f t="shared" si="12"/>
        <v>0</v>
      </c>
      <c r="S128" s="129"/>
      <c r="T128" s="129"/>
      <c r="U128" s="129"/>
      <c r="V128" s="129"/>
      <c r="W128" s="129"/>
      <c r="X128" s="148">
        <v>159.36000000000001</v>
      </c>
      <c r="Y128" s="151">
        <v>67.75</v>
      </c>
      <c r="Z128" s="129"/>
      <c r="AA128" s="129">
        <v>36.15</v>
      </c>
      <c r="AB128" s="129"/>
      <c r="AC128" s="129">
        <v>8.89</v>
      </c>
      <c r="AD128" s="148">
        <v>50.81</v>
      </c>
      <c r="AE128" s="129"/>
      <c r="AF128" s="129"/>
      <c r="AG128" s="134">
        <v>1E-4</v>
      </c>
      <c r="AH128" s="152" t="s">
        <v>245</v>
      </c>
      <c r="AI128" s="134">
        <f t="shared" si="13"/>
        <v>136.79600000000002</v>
      </c>
      <c r="AJ128" s="140">
        <v>100.7</v>
      </c>
      <c r="AK128" s="129">
        <v>0</v>
      </c>
      <c r="AL128" s="129">
        <v>33.28</v>
      </c>
      <c r="AM128" s="129">
        <v>2.8159999999999998</v>
      </c>
      <c r="AN128" s="134">
        <f t="shared" si="14"/>
        <v>67.459999999999994</v>
      </c>
      <c r="AO128" s="134">
        <f t="shared" si="15"/>
        <v>0</v>
      </c>
      <c r="AP128" s="129"/>
      <c r="AQ128" s="129"/>
      <c r="AR128" s="129"/>
      <c r="AS128" s="129"/>
      <c r="AT128" s="150">
        <v>5.0599999999999996</v>
      </c>
      <c r="AU128" s="129"/>
      <c r="AV128" s="129"/>
      <c r="AW128" s="154">
        <v>62.4</v>
      </c>
      <c r="AX128" s="129"/>
      <c r="AY128" s="129"/>
      <c r="AZ128" s="129"/>
      <c r="BA128" s="150"/>
      <c r="BB128" s="129"/>
      <c r="BC128" s="129"/>
      <c r="BD128" s="129"/>
      <c r="BE128" s="129"/>
      <c r="BF128" s="134">
        <f t="shared" si="17"/>
        <v>866.15599999999995</v>
      </c>
      <c r="BG128" s="129"/>
      <c r="BH128" s="80"/>
      <c r="BI128" s="143"/>
    </row>
    <row r="129" spans="1:61" ht="14.25" customHeight="1">
      <c r="A129" s="129">
        <v>123</v>
      </c>
      <c r="B129" s="129" t="s">
        <v>123</v>
      </c>
      <c r="C129" s="144" t="s">
        <v>246</v>
      </c>
      <c r="D129" s="131">
        <v>263</v>
      </c>
      <c r="E129" s="131"/>
      <c r="F129" s="131"/>
      <c r="G129" s="131">
        <v>66</v>
      </c>
      <c r="H129" s="131">
        <f t="shared" si="10"/>
        <v>329</v>
      </c>
      <c r="I129" s="134">
        <f t="shared" si="1"/>
        <v>3420.5099999999998</v>
      </c>
      <c r="J129" s="134">
        <f t="shared" si="11"/>
        <v>2716.39</v>
      </c>
      <c r="K129" s="148">
        <v>1304.6500000000001</v>
      </c>
      <c r="L129" s="134">
        <f t="shared" si="3"/>
        <v>0</v>
      </c>
      <c r="M129" s="129"/>
      <c r="N129" s="129"/>
      <c r="O129" s="129"/>
      <c r="P129" s="129"/>
      <c r="Q129" s="129"/>
      <c r="R129" s="134">
        <f t="shared" si="12"/>
        <v>0</v>
      </c>
      <c r="S129" s="129"/>
      <c r="T129" s="129"/>
      <c r="U129" s="129"/>
      <c r="V129" s="129"/>
      <c r="W129" s="129"/>
      <c r="X129" s="148">
        <v>654.87</v>
      </c>
      <c r="Y129" s="151">
        <v>313.52</v>
      </c>
      <c r="Z129" s="129"/>
      <c r="AA129" s="129">
        <v>167.06</v>
      </c>
      <c r="AB129" s="129"/>
      <c r="AC129" s="129">
        <v>41.15</v>
      </c>
      <c r="AD129" s="148">
        <v>235.14</v>
      </c>
      <c r="AE129" s="129"/>
      <c r="AF129" s="129"/>
      <c r="AG129" s="134">
        <v>1E-4</v>
      </c>
      <c r="AH129" s="152" t="s">
        <v>246</v>
      </c>
      <c r="AI129" s="134">
        <f t="shared" si="13"/>
        <v>519.29999999999995</v>
      </c>
      <c r="AJ129" s="140">
        <v>367.3</v>
      </c>
      <c r="AK129" s="129">
        <v>0</v>
      </c>
      <c r="AL129" s="129">
        <v>120</v>
      </c>
      <c r="AM129" s="129">
        <v>32</v>
      </c>
      <c r="AN129" s="134">
        <f t="shared" si="14"/>
        <v>184.82</v>
      </c>
      <c r="AO129" s="134">
        <f t="shared" si="15"/>
        <v>0</v>
      </c>
      <c r="AP129" s="129"/>
      <c r="AQ129" s="129"/>
      <c r="AR129" s="129"/>
      <c r="AS129" s="129"/>
      <c r="AT129" s="150">
        <v>4.82</v>
      </c>
      <c r="AU129" s="129"/>
      <c r="AV129" s="129"/>
      <c r="AW129" s="154">
        <v>180</v>
      </c>
      <c r="AX129" s="129"/>
      <c r="AY129" s="129"/>
      <c r="AZ129" s="129"/>
      <c r="BA129" s="150"/>
      <c r="BB129" s="129"/>
      <c r="BC129" s="129"/>
      <c r="BD129" s="129"/>
      <c r="BE129" s="129"/>
      <c r="BF129" s="134">
        <f t="shared" si="17"/>
        <v>3420.5099999999998</v>
      </c>
      <c r="BG129" s="129"/>
      <c r="BH129" s="80"/>
      <c r="BI129" s="143"/>
    </row>
    <row r="130" spans="1:61" ht="14.25" customHeight="1">
      <c r="A130" s="129">
        <v>124</v>
      </c>
      <c r="B130" s="129" t="s">
        <v>123</v>
      </c>
      <c r="C130" s="146" t="s">
        <v>247</v>
      </c>
      <c r="D130" s="131">
        <v>173</v>
      </c>
      <c r="E130" s="131"/>
      <c r="F130" s="131">
        <v>1</v>
      </c>
      <c r="G130" s="131">
        <v>36</v>
      </c>
      <c r="H130" s="131">
        <f t="shared" si="10"/>
        <v>210</v>
      </c>
      <c r="I130" s="134">
        <f t="shared" si="1"/>
        <v>2757.6</v>
      </c>
      <c r="J130" s="134">
        <f t="shared" si="11"/>
        <v>1710.79</v>
      </c>
      <c r="K130" s="148">
        <v>803.37</v>
      </c>
      <c r="L130" s="134">
        <f t="shared" si="3"/>
        <v>0</v>
      </c>
      <c r="M130" s="129"/>
      <c r="N130" s="129"/>
      <c r="O130" s="129"/>
      <c r="P130" s="129"/>
      <c r="Q130" s="129"/>
      <c r="R130" s="134">
        <f t="shared" si="12"/>
        <v>0</v>
      </c>
      <c r="S130" s="129"/>
      <c r="T130" s="129"/>
      <c r="U130" s="129"/>
      <c r="V130" s="129"/>
      <c r="W130" s="129"/>
      <c r="X130" s="148">
        <v>430.77</v>
      </c>
      <c r="Y130" s="151">
        <v>197.46</v>
      </c>
      <c r="Z130" s="129"/>
      <c r="AA130" s="129">
        <v>105.17</v>
      </c>
      <c r="AB130" s="129"/>
      <c r="AC130" s="129">
        <v>25.92</v>
      </c>
      <c r="AD130" s="148">
        <v>148.1</v>
      </c>
      <c r="AE130" s="129"/>
      <c r="AF130" s="129"/>
      <c r="AG130" s="134">
        <v>1E-4</v>
      </c>
      <c r="AH130" s="158" t="s">
        <v>247</v>
      </c>
      <c r="AI130" s="134">
        <f t="shared" si="13"/>
        <v>668.64</v>
      </c>
      <c r="AJ130" s="140"/>
      <c r="AK130" s="129">
        <v>0</v>
      </c>
      <c r="AL130" s="129">
        <v>645.6</v>
      </c>
      <c r="AM130" s="129">
        <v>23.04</v>
      </c>
      <c r="AN130" s="134">
        <f t="shared" si="14"/>
        <v>378.17</v>
      </c>
      <c r="AO130" s="134">
        <f t="shared" si="15"/>
        <v>0</v>
      </c>
      <c r="AP130" s="129"/>
      <c r="AQ130" s="129"/>
      <c r="AR130" s="129"/>
      <c r="AS130" s="129"/>
      <c r="AT130" s="150">
        <v>4.97</v>
      </c>
      <c r="AU130" s="129"/>
      <c r="AV130" s="129"/>
      <c r="AW130" s="136">
        <v>373.2</v>
      </c>
      <c r="AX130" s="129"/>
      <c r="AY130" s="129"/>
      <c r="AZ130" s="129"/>
      <c r="BA130" s="129"/>
      <c r="BB130" s="129"/>
      <c r="BC130" s="129"/>
      <c r="BD130" s="129"/>
      <c r="BE130" s="129"/>
      <c r="BF130" s="134">
        <f t="shared" si="17"/>
        <v>2757.6</v>
      </c>
      <c r="BG130" s="129"/>
      <c r="BH130" s="80"/>
      <c r="BI130" s="143"/>
    </row>
    <row r="131" spans="1:61" ht="14.25" customHeight="1">
      <c r="A131" s="129">
        <v>125</v>
      </c>
      <c r="B131" s="129" t="s">
        <v>123</v>
      </c>
      <c r="C131" s="144" t="s">
        <v>248</v>
      </c>
      <c r="D131" s="131">
        <v>24</v>
      </c>
      <c r="E131" s="131"/>
      <c r="F131" s="131"/>
      <c r="G131" s="131">
        <v>27</v>
      </c>
      <c r="H131" s="131">
        <f t="shared" si="10"/>
        <v>51</v>
      </c>
      <c r="I131" s="134">
        <f t="shared" si="1"/>
        <v>283.61</v>
      </c>
      <c r="J131" s="134">
        <f t="shared" si="11"/>
        <v>280.14</v>
      </c>
      <c r="K131" s="148">
        <v>142.21</v>
      </c>
      <c r="L131" s="134">
        <f t="shared" si="3"/>
        <v>0</v>
      </c>
      <c r="M131" s="129"/>
      <c r="N131" s="129"/>
      <c r="O131" s="129"/>
      <c r="P131" s="129"/>
      <c r="Q131" s="129"/>
      <c r="R131" s="134">
        <f t="shared" si="12"/>
        <v>0</v>
      </c>
      <c r="S131" s="129"/>
      <c r="T131" s="129"/>
      <c r="U131" s="129"/>
      <c r="V131" s="129"/>
      <c r="W131" s="129"/>
      <c r="X131" s="148">
        <v>59.76</v>
      </c>
      <c r="Y131" s="151">
        <v>32.32</v>
      </c>
      <c r="Z131" s="129"/>
      <c r="AA131" s="129">
        <v>17.37</v>
      </c>
      <c r="AB131" s="129"/>
      <c r="AC131" s="129">
        <v>4.24</v>
      </c>
      <c r="AD131" s="148">
        <v>24.24</v>
      </c>
      <c r="AE131" s="129"/>
      <c r="AF131" s="129"/>
      <c r="AG131" s="134">
        <v>1E-4</v>
      </c>
      <c r="AH131" s="152" t="s">
        <v>248</v>
      </c>
      <c r="AI131" s="134">
        <f t="shared" si="13"/>
        <v>0</v>
      </c>
      <c r="AJ131" s="140">
        <v>0</v>
      </c>
      <c r="AK131" s="129">
        <v>0</v>
      </c>
      <c r="AL131" s="129"/>
      <c r="AM131" s="129"/>
      <c r="AN131" s="134">
        <f t="shared" si="14"/>
        <v>3.47</v>
      </c>
      <c r="AO131" s="134">
        <f t="shared" si="15"/>
        <v>0</v>
      </c>
      <c r="AP131" s="129"/>
      <c r="AQ131" s="129"/>
      <c r="AR131" s="129"/>
      <c r="AS131" s="129"/>
      <c r="AT131" s="150">
        <v>3.47</v>
      </c>
      <c r="AU131" s="129"/>
      <c r="AV131" s="129"/>
      <c r="AW131" s="136"/>
      <c r="AX131" s="129"/>
      <c r="AY131" s="129"/>
      <c r="AZ131" s="129"/>
      <c r="BA131" s="129"/>
      <c r="BB131" s="129"/>
      <c r="BC131" s="129"/>
      <c r="BD131" s="129"/>
      <c r="BE131" s="129"/>
      <c r="BF131" s="134">
        <f t="shared" si="17"/>
        <v>283.61</v>
      </c>
      <c r="BG131" s="129"/>
      <c r="BH131" s="80"/>
      <c r="BI131" s="143"/>
    </row>
    <row r="132" spans="1:61" ht="14.25" customHeight="1">
      <c r="A132" s="129">
        <v>126</v>
      </c>
      <c r="B132" s="129" t="s">
        <v>123</v>
      </c>
      <c r="C132" s="144" t="s">
        <v>249</v>
      </c>
      <c r="D132" s="131">
        <v>20</v>
      </c>
      <c r="E132" s="131"/>
      <c r="F132" s="131"/>
      <c r="G132" s="131">
        <v>12</v>
      </c>
      <c r="H132" s="131">
        <f t="shared" si="10"/>
        <v>32</v>
      </c>
      <c r="I132" s="134">
        <f t="shared" si="1"/>
        <v>305.52999999999997</v>
      </c>
      <c r="J132" s="134">
        <f t="shared" si="11"/>
        <v>175.52999999999997</v>
      </c>
      <c r="K132" s="148">
        <v>76.78</v>
      </c>
      <c r="L132" s="134">
        <f t="shared" si="3"/>
        <v>0</v>
      </c>
      <c r="M132" s="129"/>
      <c r="N132" s="129"/>
      <c r="O132" s="129"/>
      <c r="P132" s="129"/>
      <c r="Q132" s="129"/>
      <c r="R132" s="134"/>
      <c r="S132" s="150"/>
      <c r="T132" s="129"/>
      <c r="U132" s="129"/>
      <c r="V132" s="129"/>
      <c r="W132" s="129"/>
      <c r="X132" s="148">
        <v>49.8</v>
      </c>
      <c r="Y132" s="151">
        <v>20.25</v>
      </c>
      <c r="Z132" s="129"/>
      <c r="AA132" s="129">
        <v>10.85</v>
      </c>
      <c r="AB132" s="129"/>
      <c r="AC132" s="129">
        <v>2.66</v>
      </c>
      <c r="AD132" s="148">
        <v>15.19</v>
      </c>
      <c r="AE132" s="129"/>
      <c r="AF132" s="129"/>
      <c r="AG132" s="134">
        <v>1E-4</v>
      </c>
      <c r="AH132" s="152" t="s">
        <v>249</v>
      </c>
      <c r="AI132" s="134">
        <f t="shared" si="13"/>
        <v>130</v>
      </c>
      <c r="AJ132" s="140">
        <v>0</v>
      </c>
      <c r="AK132" s="129">
        <v>0</v>
      </c>
      <c r="AL132" s="129"/>
      <c r="AM132" s="129">
        <v>130</v>
      </c>
      <c r="AN132" s="134">
        <f t="shared" si="14"/>
        <v>0</v>
      </c>
      <c r="AO132" s="134">
        <f t="shared" si="15"/>
        <v>0</v>
      </c>
      <c r="AP132" s="129"/>
      <c r="AQ132" s="129"/>
      <c r="AR132" s="129"/>
      <c r="AS132" s="129"/>
      <c r="AT132" s="129"/>
      <c r="AU132" s="129"/>
      <c r="AV132" s="129"/>
      <c r="AW132" s="136"/>
      <c r="AX132" s="129"/>
      <c r="AY132" s="129"/>
      <c r="AZ132" s="129"/>
      <c r="BA132" s="129"/>
      <c r="BB132" s="129"/>
      <c r="BC132" s="129"/>
      <c r="BD132" s="129"/>
      <c r="BE132" s="129"/>
      <c r="BF132" s="134">
        <f t="shared" si="17"/>
        <v>305.52999999999997</v>
      </c>
      <c r="BG132" s="129"/>
      <c r="BH132" s="80"/>
      <c r="BI132" s="143"/>
    </row>
    <row r="133" spans="1:61" ht="14.25" customHeight="1">
      <c r="A133" s="129">
        <v>127</v>
      </c>
      <c r="B133" s="129" t="s">
        <v>123</v>
      </c>
      <c r="C133" s="144" t="s">
        <v>250</v>
      </c>
      <c r="D133" s="131">
        <v>9</v>
      </c>
      <c r="E133" s="131"/>
      <c r="F133" s="131"/>
      <c r="G133" s="131">
        <v>7</v>
      </c>
      <c r="H133" s="131">
        <f t="shared" si="10"/>
        <v>16</v>
      </c>
      <c r="I133" s="134">
        <f t="shared" si="1"/>
        <v>150.91000000000003</v>
      </c>
      <c r="J133" s="134">
        <f t="shared" si="11"/>
        <v>103.71000000000001</v>
      </c>
      <c r="K133" s="148">
        <v>37.75</v>
      </c>
      <c r="L133" s="134">
        <f t="shared" si="3"/>
        <v>11.21</v>
      </c>
      <c r="M133" s="129"/>
      <c r="N133" s="129"/>
      <c r="O133" s="129"/>
      <c r="P133" s="129"/>
      <c r="Q133" s="148">
        <v>11.21</v>
      </c>
      <c r="R133" s="134">
        <v>9</v>
      </c>
      <c r="S133" s="150"/>
      <c r="T133" s="129"/>
      <c r="U133" s="150">
        <v>9</v>
      </c>
      <c r="V133" s="129"/>
      <c r="W133" s="129"/>
      <c r="X133" s="148">
        <v>22.41</v>
      </c>
      <c r="Y133" s="151">
        <v>9.6300000000000008</v>
      </c>
      <c r="Z133" s="129"/>
      <c r="AA133" s="129">
        <v>5.23</v>
      </c>
      <c r="AB133" s="129"/>
      <c r="AC133" s="129">
        <v>1.26</v>
      </c>
      <c r="AD133" s="148">
        <v>7.22</v>
      </c>
      <c r="AE133" s="129"/>
      <c r="AF133" s="129"/>
      <c r="AG133" s="134">
        <v>1E-4</v>
      </c>
      <c r="AH133" s="152" t="s">
        <v>250</v>
      </c>
      <c r="AI133" s="134">
        <f t="shared" si="13"/>
        <v>43.2</v>
      </c>
      <c r="AJ133" s="140">
        <v>43.2</v>
      </c>
      <c r="AK133" s="129">
        <v>0</v>
      </c>
      <c r="AL133" s="129"/>
      <c r="AM133" s="129"/>
      <c r="AN133" s="134">
        <f t="shared" si="14"/>
        <v>4</v>
      </c>
      <c r="AO133" s="134">
        <f t="shared" si="15"/>
        <v>0</v>
      </c>
      <c r="AP133" s="129"/>
      <c r="AQ133" s="129"/>
      <c r="AR133" s="129"/>
      <c r="AS133" s="129"/>
      <c r="AT133" s="129"/>
      <c r="AU133" s="129"/>
      <c r="AV133" s="129"/>
      <c r="AW133" s="136">
        <v>4</v>
      </c>
      <c r="AX133" s="129"/>
      <c r="AY133" s="129"/>
      <c r="AZ133" s="129"/>
      <c r="BA133" s="129"/>
      <c r="BB133" s="129"/>
      <c r="BC133" s="129"/>
      <c r="BD133" s="129"/>
      <c r="BE133" s="129"/>
      <c r="BF133" s="134">
        <f t="shared" si="17"/>
        <v>150.91000000000003</v>
      </c>
      <c r="BG133" s="129"/>
      <c r="BH133" s="80"/>
      <c r="BI133" s="143"/>
    </row>
    <row r="134" spans="1:61" ht="14.25" customHeight="1">
      <c r="A134" s="129">
        <v>128</v>
      </c>
      <c r="B134" s="129" t="s">
        <v>123</v>
      </c>
      <c r="C134" s="146" t="s">
        <v>251</v>
      </c>
      <c r="D134" s="131">
        <v>972</v>
      </c>
      <c r="E134" s="131"/>
      <c r="F134" s="131"/>
      <c r="G134" s="131">
        <v>429</v>
      </c>
      <c r="H134" s="131">
        <f t="shared" si="10"/>
        <v>1401</v>
      </c>
      <c r="I134" s="134">
        <f t="shared" si="1"/>
        <v>13036.890000000001</v>
      </c>
      <c r="J134" s="134">
        <f t="shared" si="11"/>
        <v>11373.02</v>
      </c>
      <c r="K134" s="148">
        <v>4443.55</v>
      </c>
      <c r="L134" s="134">
        <f t="shared" si="3"/>
        <v>877.25</v>
      </c>
      <c r="M134" s="129"/>
      <c r="N134" s="148">
        <v>877.25</v>
      </c>
      <c r="O134" s="129"/>
      <c r="P134" s="129"/>
      <c r="Q134" s="129"/>
      <c r="R134" s="134">
        <v>972</v>
      </c>
      <c r="S134" s="150"/>
      <c r="T134" s="129"/>
      <c r="U134" s="150">
        <v>972</v>
      </c>
      <c r="V134" s="129"/>
      <c r="W134" s="129"/>
      <c r="X134" s="148">
        <v>2420.2800000000002</v>
      </c>
      <c r="Y134" s="151">
        <v>1098.21</v>
      </c>
      <c r="Z134" s="129"/>
      <c r="AA134" s="129">
        <v>593.92999999999995</v>
      </c>
      <c r="AB134" s="129"/>
      <c r="AC134" s="129">
        <v>144.13999999999999</v>
      </c>
      <c r="AD134" s="148">
        <v>823.66</v>
      </c>
      <c r="AE134" s="129"/>
      <c r="AF134" s="129"/>
      <c r="AG134" s="134">
        <v>1E-4</v>
      </c>
      <c r="AH134" s="158" t="s">
        <v>251</v>
      </c>
      <c r="AI134" s="134">
        <f t="shared" si="13"/>
        <v>1548.3500000000001</v>
      </c>
      <c r="AJ134" s="140">
        <v>1481.6780000000001</v>
      </c>
      <c r="AK134" s="129">
        <v>0</v>
      </c>
      <c r="AL134" s="129">
        <v>16</v>
      </c>
      <c r="AM134" s="129">
        <v>50.671999999999997</v>
      </c>
      <c r="AN134" s="134">
        <f t="shared" si="14"/>
        <v>115.52</v>
      </c>
      <c r="AO134" s="134">
        <f t="shared" si="15"/>
        <v>0</v>
      </c>
      <c r="AP134" s="129"/>
      <c r="AQ134" s="129"/>
      <c r="AR134" s="129"/>
      <c r="AS134" s="129"/>
      <c r="AT134" s="150">
        <v>24.13</v>
      </c>
      <c r="AU134" s="129"/>
      <c r="AV134" s="129"/>
      <c r="AW134" s="136">
        <v>91.39</v>
      </c>
      <c r="AX134" s="129"/>
      <c r="AY134" s="129"/>
      <c r="AZ134" s="129"/>
      <c r="BA134" s="129"/>
      <c r="BB134" s="129"/>
      <c r="BC134" s="129"/>
      <c r="BD134" s="129"/>
      <c r="BE134" s="129"/>
      <c r="BF134" s="134">
        <f t="shared" si="17"/>
        <v>13036.890000000001</v>
      </c>
      <c r="BG134" s="129"/>
      <c r="BH134" s="80"/>
      <c r="BI134" s="143"/>
    </row>
    <row r="135" spans="1:61" ht="14.25" customHeight="1">
      <c r="A135" s="129">
        <v>129</v>
      </c>
      <c r="B135" s="129" t="s">
        <v>123</v>
      </c>
      <c r="C135" s="144" t="s">
        <v>252</v>
      </c>
      <c r="D135" s="131">
        <v>351</v>
      </c>
      <c r="E135" s="131"/>
      <c r="F135" s="131"/>
      <c r="G135" s="131">
        <v>205</v>
      </c>
      <c r="H135" s="131">
        <f t="shared" ref="H135:H161" si="18">SUBTOTAL(9,D135:G135)</f>
        <v>556</v>
      </c>
      <c r="I135" s="134">
        <f t="shared" si="1"/>
        <v>5094.5050000000001</v>
      </c>
      <c r="J135" s="134">
        <f t="shared" ref="J135:J161" si="19">K135+L135+R135+W135+X135+Y135+Z135+AA135+AB135+AC135+AD135+AE135+AF135</f>
        <v>4150.08</v>
      </c>
      <c r="K135" s="148">
        <v>1524</v>
      </c>
      <c r="L135" s="134">
        <f t="shared" si="3"/>
        <v>471.28999999999996</v>
      </c>
      <c r="M135" s="129"/>
      <c r="N135" s="148">
        <v>302.69</v>
      </c>
      <c r="O135" s="148">
        <v>168.6</v>
      </c>
      <c r="P135" s="129"/>
      <c r="Q135" s="129"/>
      <c r="R135" s="134">
        <v>351</v>
      </c>
      <c r="S135" s="150"/>
      <c r="T135" s="129"/>
      <c r="U135" s="150">
        <v>351</v>
      </c>
      <c r="V135" s="129"/>
      <c r="W135" s="129"/>
      <c r="X135" s="148">
        <v>873.99</v>
      </c>
      <c r="Y135" s="151">
        <v>383.68</v>
      </c>
      <c r="Z135" s="129"/>
      <c r="AA135" s="129">
        <v>208</v>
      </c>
      <c r="AB135" s="129"/>
      <c r="AC135" s="129">
        <v>50.36</v>
      </c>
      <c r="AD135" s="148">
        <v>287.76</v>
      </c>
      <c r="AE135" s="129"/>
      <c r="AF135" s="129"/>
      <c r="AG135" s="134">
        <v>1E-4</v>
      </c>
      <c r="AH135" s="152" t="s">
        <v>252</v>
      </c>
      <c r="AI135" s="134">
        <f t="shared" ref="AI135:AI161" si="20">SUM(AJ135:AM135)</f>
        <v>428.16999999999996</v>
      </c>
      <c r="AJ135" s="140">
        <v>325.77</v>
      </c>
      <c r="AK135" s="129">
        <v>0</v>
      </c>
      <c r="AL135" s="129">
        <v>16</v>
      </c>
      <c r="AM135" s="129">
        <v>86.4</v>
      </c>
      <c r="AN135" s="134">
        <f t="shared" si="14"/>
        <v>516.255</v>
      </c>
      <c r="AO135" s="134">
        <f t="shared" ref="AO135:AO161" si="21">AP135+AQ135</f>
        <v>4.26</v>
      </c>
      <c r="AP135" s="150">
        <v>4.26</v>
      </c>
      <c r="AQ135" s="129"/>
      <c r="AR135" s="129"/>
      <c r="AS135" s="129"/>
      <c r="AT135" s="150">
        <v>41.37</v>
      </c>
      <c r="AU135" s="129"/>
      <c r="AV135" s="129"/>
      <c r="AW135" s="136">
        <v>58.424999999999997</v>
      </c>
      <c r="AX135" s="129"/>
      <c r="AY135" s="129"/>
      <c r="AZ135" s="129"/>
      <c r="BA135" s="150">
        <v>412.2</v>
      </c>
      <c r="BB135" s="129"/>
      <c r="BC135" s="129"/>
      <c r="BD135" s="129"/>
      <c r="BE135" s="129"/>
      <c r="BF135" s="134">
        <f t="shared" ref="BF135:BF161" si="22">I135+BB135+BD135+BC135+BE135</f>
        <v>5094.5050000000001</v>
      </c>
      <c r="BG135" s="129"/>
      <c r="BH135" s="80"/>
      <c r="BI135" s="143"/>
    </row>
    <row r="136" spans="1:61" ht="14.25" customHeight="1">
      <c r="A136" s="129">
        <v>130</v>
      </c>
      <c r="B136" s="129" t="s">
        <v>123</v>
      </c>
      <c r="C136" s="144" t="s">
        <v>253</v>
      </c>
      <c r="D136" s="131">
        <v>302</v>
      </c>
      <c r="E136" s="131"/>
      <c r="F136" s="131">
        <v>1</v>
      </c>
      <c r="G136" s="131">
        <v>194</v>
      </c>
      <c r="H136" s="131">
        <f t="shared" si="18"/>
        <v>497</v>
      </c>
      <c r="I136" s="134">
        <f t="shared" si="1"/>
        <v>4297.0674999999992</v>
      </c>
      <c r="J136" s="134">
        <f t="shared" si="19"/>
        <v>3612.6299999999997</v>
      </c>
      <c r="K136" s="148">
        <v>1340</v>
      </c>
      <c r="L136" s="134">
        <f t="shared" si="3"/>
        <v>407.41999999999996</v>
      </c>
      <c r="M136" s="129"/>
      <c r="N136" s="148">
        <v>265.82</v>
      </c>
      <c r="O136" s="148">
        <v>141.6</v>
      </c>
      <c r="P136" s="129"/>
      <c r="Q136" s="129"/>
      <c r="R136" s="134">
        <v>302</v>
      </c>
      <c r="S136" s="150"/>
      <c r="T136" s="129"/>
      <c r="U136" s="150">
        <v>302</v>
      </c>
      <c r="V136" s="129"/>
      <c r="W136" s="129"/>
      <c r="X136" s="148">
        <v>751.98</v>
      </c>
      <c r="Y136" s="151">
        <v>334.72</v>
      </c>
      <c r="Z136" s="129"/>
      <c r="AA136" s="129">
        <v>181.54</v>
      </c>
      <c r="AB136" s="129"/>
      <c r="AC136" s="129">
        <v>43.93</v>
      </c>
      <c r="AD136" s="148">
        <v>251.04</v>
      </c>
      <c r="AE136" s="129"/>
      <c r="AF136" s="129"/>
      <c r="AG136" s="134">
        <v>1E-4</v>
      </c>
      <c r="AH136" s="152" t="s">
        <v>253</v>
      </c>
      <c r="AI136" s="134">
        <f t="shared" si="20"/>
        <v>324.53499999999997</v>
      </c>
      <c r="AJ136" s="140">
        <v>237.51499999999999</v>
      </c>
      <c r="AK136" s="129">
        <v>0</v>
      </c>
      <c r="AL136" s="129">
        <v>16</v>
      </c>
      <c r="AM136" s="129">
        <v>71.02</v>
      </c>
      <c r="AN136" s="134">
        <f t="shared" si="14"/>
        <v>359.90249999999997</v>
      </c>
      <c r="AO136" s="134">
        <f t="shared" si="21"/>
        <v>4.05</v>
      </c>
      <c r="AP136" s="129"/>
      <c r="AQ136" s="150">
        <v>4.05</v>
      </c>
      <c r="AR136" s="150">
        <v>0.06</v>
      </c>
      <c r="AS136" s="129"/>
      <c r="AT136" s="150">
        <v>13.18</v>
      </c>
      <c r="AU136" s="129"/>
      <c r="AV136" s="129"/>
      <c r="AW136" s="136">
        <v>45.912500000000001</v>
      </c>
      <c r="AX136" s="129"/>
      <c r="AY136" s="129"/>
      <c r="AZ136" s="129"/>
      <c r="BA136" s="150">
        <v>296.7</v>
      </c>
      <c r="BB136" s="129"/>
      <c r="BC136" s="129"/>
      <c r="BD136" s="129"/>
      <c r="BE136" s="129"/>
      <c r="BF136" s="134">
        <f t="shared" si="22"/>
        <v>4297.0674999999992</v>
      </c>
      <c r="BG136" s="129"/>
      <c r="BH136" s="80"/>
      <c r="BI136" s="143"/>
    </row>
    <row r="137" spans="1:61" ht="14.25" customHeight="1">
      <c r="A137" s="129">
        <v>131</v>
      </c>
      <c r="B137" s="129" t="s">
        <v>123</v>
      </c>
      <c r="C137" s="144" t="s">
        <v>254</v>
      </c>
      <c r="D137" s="131">
        <v>399</v>
      </c>
      <c r="E137" s="131"/>
      <c r="F137" s="131">
        <v>1</v>
      </c>
      <c r="G137" s="131">
        <v>223</v>
      </c>
      <c r="H137" s="131">
        <f t="shared" si="18"/>
        <v>623</v>
      </c>
      <c r="I137" s="134">
        <f t="shared" si="1"/>
        <v>5698.02</v>
      </c>
      <c r="J137" s="134">
        <f t="shared" si="19"/>
        <v>4418.92</v>
      </c>
      <c r="K137" s="148">
        <v>1561.82</v>
      </c>
      <c r="L137" s="134">
        <f t="shared" si="3"/>
        <v>473.57</v>
      </c>
      <c r="M137" s="129"/>
      <c r="N137" s="148">
        <v>322.13</v>
      </c>
      <c r="O137" s="148">
        <v>151.44</v>
      </c>
      <c r="P137" s="129"/>
      <c r="Q137" s="129"/>
      <c r="R137" s="134">
        <v>399</v>
      </c>
      <c r="S137" s="150"/>
      <c r="T137" s="129"/>
      <c r="U137" s="150">
        <v>399</v>
      </c>
      <c r="V137" s="129"/>
      <c r="W137" s="129"/>
      <c r="X137" s="148">
        <v>993.51</v>
      </c>
      <c r="Y137" s="151">
        <v>408.85</v>
      </c>
      <c r="Z137" s="129"/>
      <c r="AA137" s="129">
        <v>221.87</v>
      </c>
      <c r="AB137" s="129"/>
      <c r="AC137" s="129">
        <v>53.66</v>
      </c>
      <c r="AD137" s="148">
        <v>306.64</v>
      </c>
      <c r="AE137" s="129"/>
      <c r="AF137" s="129"/>
      <c r="AG137" s="134">
        <v>1E-4</v>
      </c>
      <c r="AH137" s="152" t="s">
        <v>254</v>
      </c>
      <c r="AI137" s="134">
        <f t="shared" si="20"/>
        <v>557.42499999999995</v>
      </c>
      <c r="AJ137" s="140">
        <v>480.05500000000001</v>
      </c>
      <c r="AK137" s="129">
        <v>0</v>
      </c>
      <c r="AL137" s="129">
        <v>16</v>
      </c>
      <c r="AM137" s="129">
        <v>61.37</v>
      </c>
      <c r="AN137" s="134">
        <f t="shared" si="14"/>
        <v>721.67499999999995</v>
      </c>
      <c r="AO137" s="134">
        <f t="shared" si="21"/>
        <v>9.09</v>
      </c>
      <c r="AP137" s="129">
        <v>9.09</v>
      </c>
      <c r="AQ137" s="129"/>
      <c r="AR137" s="129">
        <v>0.24</v>
      </c>
      <c r="AS137" s="129"/>
      <c r="AT137" s="150">
        <v>26.47</v>
      </c>
      <c r="AU137" s="129"/>
      <c r="AV137" s="129"/>
      <c r="AW137" s="136">
        <v>107.575</v>
      </c>
      <c r="AX137" s="129"/>
      <c r="AY137" s="129"/>
      <c r="AZ137" s="129"/>
      <c r="BA137" s="150">
        <v>578.29999999999995</v>
      </c>
      <c r="BB137" s="129"/>
      <c r="BC137" s="129"/>
      <c r="BD137" s="129"/>
      <c r="BE137" s="129"/>
      <c r="BF137" s="134">
        <f t="shared" si="22"/>
        <v>5698.02</v>
      </c>
      <c r="BG137" s="129"/>
      <c r="BH137" s="80"/>
      <c r="BI137" s="143"/>
    </row>
    <row r="138" spans="1:61" ht="14.25" customHeight="1">
      <c r="A138" s="129">
        <v>132</v>
      </c>
      <c r="B138" s="129" t="s">
        <v>123</v>
      </c>
      <c r="C138" s="144" t="s">
        <v>255</v>
      </c>
      <c r="D138" s="131">
        <v>126</v>
      </c>
      <c r="E138" s="131"/>
      <c r="F138" s="131"/>
      <c r="G138" s="131">
        <v>81</v>
      </c>
      <c r="H138" s="131">
        <f t="shared" si="18"/>
        <v>207</v>
      </c>
      <c r="I138" s="134">
        <f t="shared" si="1"/>
        <v>1832.0950000000003</v>
      </c>
      <c r="J138" s="134">
        <f t="shared" si="19"/>
        <v>1405.1000000000001</v>
      </c>
      <c r="K138" s="148">
        <v>494.33</v>
      </c>
      <c r="L138" s="134">
        <f t="shared" si="3"/>
        <v>157.56</v>
      </c>
      <c r="M138" s="129"/>
      <c r="N138" s="148">
        <v>101.28</v>
      </c>
      <c r="O138" s="148">
        <v>56.28</v>
      </c>
      <c r="P138" s="129"/>
      <c r="Q138" s="129"/>
      <c r="R138" s="134">
        <v>126</v>
      </c>
      <c r="S138" s="150"/>
      <c r="T138" s="129"/>
      <c r="U138" s="150">
        <v>126</v>
      </c>
      <c r="V138" s="129"/>
      <c r="W138" s="129"/>
      <c r="X138" s="148">
        <v>313.74</v>
      </c>
      <c r="Y138" s="151">
        <v>129.29</v>
      </c>
      <c r="Z138" s="129"/>
      <c r="AA138" s="129">
        <v>70.239999999999995</v>
      </c>
      <c r="AB138" s="129"/>
      <c r="AC138" s="129">
        <v>16.97</v>
      </c>
      <c r="AD138" s="148">
        <v>96.97</v>
      </c>
      <c r="AE138" s="129"/>
      <c r="AF138" s="129"/>
      <c r="AG138" s="134">
        <v>1E-4</v>
      </c>
      <c r="AH138" s="152" t="s">
        <v>255</v>
      </c>
      <c r="AI138" s="134">
        <f t="shared" si="20"/>
        <v>229.54500000000002</v>
      </c>
      <c r="AJ138" s="140">
        <v>124.52500000000001</v>
      </c>
      <c r="AK138" s="129">
        <v>0</v>
      </c>
      <c r="AL138" s="129">
        <v>16</v>
      </c>
      <c r="AM138" s="129">
        <v>89.02</v>
      </c>
      <c r="AN138" s="134">
        <f t="shared" si="14"/>
        <v>197.45</v>
      </c>
      <c r="AO138" s="134">
        <f t="shared" si="21"/>
        <v>4.3499999999999996</v>
      </c>
      <c r="AP138" s="150">
        <v>4.3499999999999996</v>
      </c>
      <c r="AQ138" s="129"/>
      <c r="AR138" s="129"/>
      <c r="AS138" s="129"/>
      <c r="AT138" s="150">
        <v>11.52</v>
      </c>
      <c r="AU138" s="129"/>
      <c r="AV138" s="129"/>
      <c r="AW138" s="136">
        <v>32.68</v>
      </c>
      <c r="AX138" s="129"/>
      <c r="AY138" s="129"/>
      <c r="AZ138" s="129"/>
      <c r="BA138" s="150">
        <v>148.9</v>
      </c>
      <c r="BB138" s="129"/>
      <c r="BC138" s="129"/>
      <c r="BD138" s="129"/>
      <c r="BE138" s="129"/>
      <c r="BF138" s="134">
        <f t="shared" si="22"/>
        <v>1832.0950000000003</v>
      </c>
      <c r="BG138" s="129"/>
      <c r="BH138" s="80"/>
      <c r="BI138" s="143"/>
    </row>
    <row r="139" spans="1:61" ht="14.25" customHeight="1">
      <c r="A139" s="129">
        <v>133</v>
      </c>
      <c r="B139" s="129" t="s">
        <v>123</v>
      </c>
      <c r="C139" s="144" t="s">
        <v>256</v>
      </c>
      <c r="D139" s="131">
        <v>163</v>
      </c>
      <c r="E139" s="131"/>
      <c r="F139" s="131"/>
      <c r="G139" s="131">
        <v>81</v>
      </c>
      <c r="H139" s="131">
        <f t="shared" si="18"/>
        <v>244</v>
      </c>
      <c r="I139" s="134">
        <f t="shared" si="1"/>
        <v>2460.1850000000004</v>
      </c>
      <c r="J139" s="134">
        <f t="shared" si="19"/>
        <v>1844.3400000000001</v>
      </c>
      <c r="K139" s="148">
        <v>655.08000000000004</v>
      </c>
      <c r="L139" s="134">
        <f t="shared" si="3"/>
        <v>209.04000000000002</v>
      </c>
      <c r="M139" s="129"/>
      <c r="N139" s="148">
        <v>135</v>
      </c>
      <c r="O139" s="148">
        <v>74.040000000000006</v>
      </c>
      <c r="P139" s="129"/>
      <c r="Q139" s="129"/>
      <c r="R139" s="134">
        <v>163</v>
      </c>
      <c r="S139" s="150"/>
      <c r="T139" s="129"/>
      <c r="U139" s="150">
        <v>163</v>
      </c>
      <c r="V139" s="129"/>
      <c r="W139" s="129"/>
      <c r="X139" s="148">
        <v>405.87</v>
      </c>
      <c r="Y139" s="151">
        <v>169.75</v>
      </c>
      <c r="Z139" s="129"/>
      <c r="AA139" s="129">
        <v>92.01</v>
      </c>
      <c r="AB139" s="129"/>
      <c r="AC139" s="129">
        <v>22.28</v>
      </c>
      <c r="AD139" s="148">
        <v>127.31</v>
      </c>
      <c r="AE139" s="129"/>
      <c r="AF139" s="129"/>
      <c r="AG139" s="134">
        <v>1E-4</v>
      </c>
      <c r="AH139" s="152" t="s">
        <v>256</v>
      </c>
      <c r="AI139" s="134">
        <f t="shared" si="20"/>
        <v>301.59500000000003</v>
      </c>
      <c r="AJ139" s="140">
        <v>213.595</v>
      </c>
      <c r="AK139" s="129">
        <v>0</v>
      </c>
      <c r="AL139" s="129">
        <v>16</v>
      </c>
      <c r="AM139" s="129">
        <v>72</v>
      </c>
      <c r="AN139" s="134">
        <f t="shared" si="14"/>
        <v>314.25</v>
      </c>
      <c r="AO139" s="134">
        <f t="shared" si="21"/>
        <v>0</v>
      </c>
      <c r="AP139" s="129"/>
      <c r="AQ139" s="129"/>
      <c r="AR139" s="129"/>
      <c r="AS139" s="129"/>
      <c r="AT139" s="150">
        <v>9.17</v>
      </c>
      <c r="AU139" s="129"/>
      <c r="AV139" s="129"/>
      <c r="AW139" s="136">
        <v>66.38</v>
      </c>
      <c r="AX139" s="129"/>
      <c r="AY139" s="129"/>
      <c r="AZ139" s="129"/>
      <c r="BA139" s="150">
        <v>238.7</v>
      </c>
      <c r="BB139" s="129"/>
      <c r="BC139" s="129"/>
      <c r="BD139" s="129"/>
      <c r="BE139" s="129"/>
      <c r="BF139" s="134">
        <f t="shared" si="22"/>
        <v>2460.1850000000004</v>
      </c>
      <c r="BG139" s="129"/>
      <c r="BH139" s="80"/>
      <c r="BI139" s="143"/>
    </row>
    <row r="140" spans="1:61" ht="14.25" customHeight="1">
      <c r="A140" s="129">
        <v>134</v>
      </c>
      <c r="B140" s="129" t="s">
        <v>123</v>
      </c>
      <c r="C140" s="144" t="s">
        <v>257</v>
      </c>
      <c r="D140" s="131">
        <v>243</v>
      </c>
      <c r="E140" s="131"/>
      <c r="F140" s="131"/>
      <c r="G140" s="131">
        <v>146</v>
      </c>
      <c r="H140" s="131">
        <f t="shared" si="18"/>
        <v>389</v>
      </c>
      <c r="I140" s="134">
        <f t="shared" si="1"/>
        <v>3267.7950000000001</v>
      </c>
      <c r="J140" s="134">
        <f t="shared" si="19"/>
        <v>2658.46</v>
      </c>
      <c r="K140" s="148">
        <v>917.13</v>
      </c>
      <c r="L140" s="134">
        <f t="shared" si="3"/>
        <v>302.77999999999997</v>
      </c>
      <c r="M140" s="129"/>
      <c r="N140" s="148">
        <v>199.22</v>
      </c>
      <c r="O140" s="148">
        <v>103.56</v>
      </c>
      <c r="P140" s="129"/>
      <c r="Q140" s="129"/>
      <c r="R140" s="134">
        <v>243</v>
      </c>
      <c r="S140" s="150"/>
      <c r="T140" s="129"/>
      <c r="U140" s="150">
        <v>243</v>
      </c>
      <c r="V140" s="129"/>
      <c r="W140" s="129"/>
      <c r="X140" s="148">
        <v>605.07000000000005</v>
      </c>
      <c r="Y140" s="151">
        <v>243.55</v>
      </c>
      <c r="Z140" s="129"/>
      <c r="AA140" s="129">
        <v>132.30000000000001</v>
      </c>
      <c r="AB140" s="129"/>
      <c r="AC140" s="129">
        <v>31.97</v>
      </c>
      <c r="AD140" s="148">
        <v>182.66</v>
      </c>
      <c r="AE140" s="129"/>
      <c r="AF140" s="129"/>
      <c r="AG140" s="134">
        <v>1E-4</v>
      </c>
      <c r="AH140" s="152" t="s">
        <v>257</v>
      </c>
      <c r="AI140" s="134">
        <f t="shared" si="20"/>
        <v>253.935</v>
      </c>
      <c r="AJ140" s="140">
        <v>235.82</v>
      </c>
      <c r="AK140" s="129">
        <v>0</v>
      </c>
      <c r="AL140" s="129">
        <v>16</v>
      </c>
      <c r="AM140" s="129">
        <v>2.1150000000000002</v>
      </c>
      <c r="AN140" s="134">
        <f t="shared" si="14"/>
        <v>355.40000000000003</v>
      </c>
      <c r="AO140" s="134">
        <f t="shared" si="21"/>
        <v>0</v>
      </c>
      <c r="AP140" s="129"/>
      <c r="AQ140" s="129"/>
      <c r="AR140" s="129"/>
      <c r="AS140" s="129"/>
      <c r="AT140" s="150">
        <v>19.22</v>
      </c>
      <c r="AU140" s="129"/>
      <c r="AV140" s="129"/>
      <c r="AW140" s="136">
        <v>63.58</v>
      </c>
      <c r="AX140" s="129"/>
      <c r="AY140" s="129"/>
      <c r="AZ140" s="129"/>
      <c r="BA140" s="150">
        <v>272.60000000000002</v>
      </c>
      <c r="BB140" s="129"/>
      <c r="BC140" s="129"/>
      <c r="BD140" s="129"/>
      <c r="BE140" s="129"/>
      <c r="BF140" s="134">
        <f t="shared" si="22"/>
        <v>3267.7950000000001</v>
      </c>
      <c r="BG140" s="129"/>
      <c r="BH140" s="80"/>
      <c r="BI140" s="143"/>
    </row>
    <row r="141" spans="1:61" ht="14.25" customHeight="1">
      <c r="A141" s="129">
        <v>135</v>
      </c>
      <c r="B141" s="129" t="s">
        <v>123</v>
      </c>
      <c r="C141" s="144" t="s">
        <v>258</v>
      </c>
      <c r="D141" s="131">
        <v>236</v>
      </c>
      <c r="E141" s="131"/>
      <c r="F141" s="131"/>
      <c r="G141" s="131">
        <v>162</v>
      </c>
      <c r="H141" s="131">
        <f t="shared" si="18"/>
        <v>398</v>
      </c>
      <c r="I141" s="134">
        <f t="shared" si="1"/>
        <v>3465.0475000000006</v>
      </c>
      <c r="J141" s="134">
        <f t="shared" si="19"/>
        <v>2691.8900000000003</v>
      </c>
      <c r="K141" s="148">
        <v>962.25</v>
      </c>
      <c r="L141" s="134">
        <f t="shared" si="3"/>
        <v>304.75</v>
      </c>
      <c r="M141" s="129"/>
      <c r="N141" s="148">
        <v>193.99</v>
      </c>
      <c r="O141" s="148">
        <v>110.76</v>
      </c>
      <c r="P141" s="129"/>
      <c r="Q141" s="129"/>
      <c r="R141" s="134">
        <v>236</v>
      </c>
      <c r="S141" s="150"/>
      <c r="T141" s="129"/>
      <c r="U141" s="150">
        <v>236</v>
      </c>
      <c r="V141" s="129"/>
      <c r="W141" s="129"/>
      <c r="X141" s="148">
        <v>587.64</v>
      </c>
      <c r="Y141" s="151">
        <v>247.98</v>
      </c>
      <c r="Z141" s="129"/>
      <c r="AA141" s="129">
        <v>134.72999999999999</v>
      </c>
      <c r="AB141" s="129"/>
      <c r="AC141" s="129">
        <v>32.549999999999997</v>
      </c>
      <c r="AD141" s="148">
        <v>185.99</v>
      </c>
      <c r="AE141" s="129"/>
      <c r="AF141" s="129"/>
      <c r="AG141" s="134">
        <v>1E-4</v>
      </c>
      <c r="AH141" s="152" t="s">
        <v>258</v>
      </c>
      <c r="AI141" s="134">
        <f t="shared" si="20"/>
        <v>356.85500000000002</v>
      </c>
      <c r="AJ141" s="140">
        <v>272.45499999999998</v>
      </c>
      <c r="AK141" s="129">
        <v>0</v>
      </c>
      <c r="AL141" s="129">
        <v>16</v>
      </c>
      <c r="AM141" s="129">
        <v>68.400000000000006</v>
      </c>
      <c r="AN141" s="134">
        <f t="shared" si="14"/>
        <v>416.30250000000001</v>
      </c>
      <c r="AO141" s="134">
        <f t="shared" si="21"/>
        <v>4.74</v>
      </c>
      <c r="AP141" s="150">
        <v>4.74</v>
      </c>
      <c r="AQ141" s="129"/>
      <c r="AR141" s="129"/>
      <c r="AS141" s="129"/>
      <c r="AT141" s="150">
        <v>16.13</v>
      </c>
      <c r="AU141" s="129"/>
      <c r="AV141" s="129"/>
      <c r="AW141" s="136">
        <v>76.732500000000002</v>
      </c>
      <c r="AX141" s="129"/>
      <c r="AY141" s="129"/>
      <c r="AZ141" s="129"/>
      <c r="BA141" s="150">
        <v>318.7</v>
      </c>
      <c r="BB141" s="129"/>
      <c r="BC141" s="129"/>
      <c r="BD141" s="129"/>
      <c r="BE141" s="129"/>
      <c r="BF141" s="134">
        <f t="shared" si="22"/>
        <v>3465.0475000000006</v>
      </c>
      <c r="BG141" s="129"/>
      <c r="BH141" s="80"/>
      <c r="BI141" s="143"/>
    </row>
    <row r="142" spans="1:61" ht="14.25" customHeight="1">
      <c r="A142" s="129">
        <v>136</v>
      </c>
      <c r="B142" s="129" t="s">
        <v>123</v>
      </c>
      <c r="C142" s="144" t="s">
        <v>259</v>
      </c>
      <c r="D142" s="131">
        <v>430</v>
      </c>
      <c r="E142" s="131"/>
      <c r="F142" s="131">
        <v>1</v>
      </c>
      <c r="G142" s="131">
        <v>366</v>
      </c>
      <c r="H142" s="131">
        <f t="shared" si="18"/>
        <v>797</v>
      </c>
      <c r="I142" s="134">
        <f t="shared" si="1"/>
        <v>6453.2514999999994</v>
      </c>
      <c r="J142" s="134">
        <f t="shared" si="19"/>
        <v>4875.2749999999996</v>
      </c>
      <c r="K142" s="148">
        <v>1747.17</v>
      </c>
      <c r="L142" s="134">
        <f t="shared" si="3"/>
        <v>533.74</v>
      </c>
      <c r="M142" s="129"/>
      <c r="N142" s="148">
        <v>352.54</v>
      </c>
      <c r="O142" s="148">
        <v>181.2</v>
      </c>
      <c r="P142" s="129"/>
      <c r="Q142" s="129"/>
      <c r="R142" s="134">
        <v>430</v>
      </c>
      <c r="S142" s="150"/>
      <c r="T142" s="129"/>
      <c r="U142" s="150">
        <v>430</v>
      </c>
      <c r="V142" s="129"/>
      <c r="W142" s="129"/>
      <c r="X142" s="148">
        <v>1070.7</v>
      </c>
      <c r="Y142" s="151">
        <v>450.86</v>
      </c>
      <c r="Z142" s="129"/>
      <c r="AA142" s="129">
        <v>245.49</v>
      </c>
      <c r="AB142" s="129"/>
      <c r="AC142" s="129">
        <v>59.174999999999997</v>
      </c>
      <c r="AD142" s="148">
        <v>338.14</v>
      </c>
      <c r="AE142" s="129"/>
      <c r="AF142" s="129"/>
      <c r="AG142" s="134">
        <v>1E-4</v>
      </c>
      <c r="AH142" s="152" t="s">
        <v>259</v>
      </c>
      <c r="AI142" s="134">
        <f t="shared" si="20"/>
        <v>711.17399999999998</v>
      </c>
      <c r="AJ142" s="140">
        <v>548.55999999999995</v>
      </c>
      <c r="AK142" s="129">
        <v>0</v>
      </c>
      <c r="AL142" s="129">
        <v>16</v>
      </c>
      <c r="AM142" s="129">
        <v>146.614</v>
      </c>
      <c r="AN142" s="134">
        <f t="shared" si="14"/>
        <v>866.80250000000001</v>
      </c>
      <c r="AO142" s="134">
        <f t="shared" si="21"/>
        <v>0</v>
      </c>
      <c r="AP142" s="129"/>
      <c r="AQ142" s="129"/>
      <c r="AR142" s="129"/>
      <c r="AS142" s="129"/>
      <c r="AT142" s="150">
        <v>73.290000000000006</v>
      </c>
      <c r="AU142" s="129"/>
      <c r="AV142" s="129"/>
      <c r="AW142" s="136">
        <v>124.91249999999999</v>
      </c>
      <c r="AX142" s="129"/>
      <c r="AY142" s="129"/>
      <c r="AZ142" s="129"/>
      <c r="BA142" s="150">
        <v>668.6</v>
      </c>
      <c r="BB142" s="129"/>
      <c r="BC142" s="129"/>
      <c r="BD142" s="129"/>
      <c r="BE142" s="129"/>
      <c r="BF142" s="134">
        <f t="shared" si="22"/>
        <v>6453.2514999999994</v>
      </c>
      <c r="BG142" s="129"/>
      <c r="BH142" s="80"/>
      <c r="BI142" s="143"/>
    </row>
    <row r="143" spans="1:61" ht="14.25" customHeight="1">
      <c r="A143" s="129">
        <v>137</v>
      </c>
      <c r="B143" s="129" t="s">
        <v>123</v>
      </c>
      <c r="C143" s="144" t="s">
        <v>260</v>
      </c>
      <c r="D143" s="131">
        <v>247</v>
      </c>
      <c r="E143" s="131"/>
      <c r="F143" s="131"/>
      <c r="G143" s="131">
        <v>106</v>
      </c>
      <c r="H143" s="131">
        <f t="shared" si="18"/>
        <v>353</v>
      </c>
      <c r="I143" s="134">
        <f t="shared" si="1"/>
        <v>3278.0200000000004</v>
      </c>
      <c r="J143" s="134">
        <f t="shared" si="19"/>
        <v>2571.9600000000005</v>
      </c>
      <c r="K143" s="148">
        <v>862.46</v>
      </c>
      <c r="L143" s="134">
        <f t="shared" si="3"/>
        <v>274.51</v>
      </c>
      <c r="M143" s="129"/>
      <c r="N143" s="148">
        <v>185.47</v>
      </c>
      <c r="O143" s="148">
        <v>89.04</v>
      </c>
      <c r="P143" s="129"/>
      <c r="Q143" s="129"/>
      <c r="R143" s="134">
        <v>247</v>
      </c>
      <c r="S143" s="150"/>
      <c r="T143" s="129"/>
      <c r="U143" s="150">
        <v>247</v>
      </c>
      <c r="V143" s="129"/>
      <c r="W143" s="129"/>
      <c r="X143" s="148">
        <v>615.03</v>
      </c>
      <c r="Y143" s="151">
        <v>236.4</v>
      </c>
      <c r="Z143" s="129"/>
      <c r="AA143" s="129">
        <v>128.24</v>
      </c>
      <c r="AB143" s="129"/>
      <c r="AC143" s="129">
        <v>31.02</v>
      </c>
      <c r="AD143" s="148">
        <v>177.3</v>
      </c>
      <c r="AE143" s="129"/>
      <c r="AF143" s="129"/>
      <c r="AG143" s="134">
        <v>1E-4</v>
      </c>
      <c r="AH143" s="152" t="s">
        <v>260</v>
      </c>
      <c r="AI143" s="134">
        <f t="shared" si="20"/>
        <v>295.92999999999995</v>
      </c>
      <c r="AJ143" s="140">
        <v>264.02999999999997</v>
      </c>
      <c r="AK143" s="129">
        <v>0</v>
      </c>
      <c r="AL143" s="129">
        <v>16</v>
      </c>
      <c r="AM143" s="129">
        <v>15.9</v>
      </c>
      <c r="AN143" s="134">
        <f t="shared" si="14"/>
        <v>410.13</v>
      </c>
      <c r="AO143" s="134">
        <f t="shared" si="21"/>
        <v>0</v>
      </c>
      <c r="AP143" s="129"/>
      <c r="AQ143" s="129"/>
      <c r="AR143" s="129"/>
      <c r="AS143" s="129"/>
      <c r="AT143" s="150">
        <v>13.19</v>
      </c>
      <c r="AU143" s="129"/>
      <c r="AV143" s="129"/>
      <c r="AW143" s="136">
        <v>82.34</v>
      </c>
      <c r="AX143" s="129"/>
      <c r="AY143" s="129"/>
      <c r="AZ143" s="129"/>
      <c r="BA143" s="150">
        <v>314.60000000000002</v>
      </c>
      <c r="BB143" s="129"/>
      <c r="BC143" s="129"/>
      <c r="BD143" s="129"/>
      <c r="BE143" s="129"/>
      <c r="BF143" s="134">
        <f t="shared" si="22"/>
        <v>3278.0200000000004</v>
      </c>
      <c r="BG143" s="129"/>
      <c r="BH143" s="80"/>
      <c r="BI143" s="143"/>
    </row>
    <row r="144" spans="1:61" ht="14.25" customHeight="1">
      <c r="A144" s="129">
        <v>138</v>
      </c>
      <c r="B144" s="129" t="s">
        <v>123</v>
      </c>
      <c r="C144" s="144" t="s">
        <v>261</v>
      </c>
      <c r="D144" s="131">
        <v>399</v>
      </c>
      <c r="E144" s="131"/>
      <c r="F144" s="131"/>
      <c r="G144" s="131">
        <v>204</v>
      </c>
      <c r="H144" s="131">
        <f t="shared" si="18"/>
        <v>603</v>
      </c>
      <c r="I144" s="134">
        <f t="shared" si="1"/>
        <v>5642.61</v>
      </c>
      <c r="J144" s="134">
        <f t="shared" si="19"/>
        <v>4345.3799999999992</v>
      </c>
      <c r="K144" s="148">
        <v>1466.72</v>
      </c>
      <c r="L144" s="134">
        <f t="shared" si="3"/>
        <v>531.98</v>
      </c>
      <c r="M144" s="129"/>
      <c r="N144" s="148">
        <v>321.26</v>
      </c>
      <c r="O144" s="148">
        <v>210.72</v>
      </c>
      <c r="P144" s="129"/>
      <c r="Q144" s="129"/>
      <c r="R144" s="134">
        <v>399</v>
      </c>
      <c r="S144" s="150"/>
      <c r="T144" s="129"/>
      <c r="U144" s="150">
        <v>399</v>
      </c>
      <c r="V144" s="129"/>
      <c r="W144" s="129"/>
      <c r="X144" s="148">
        <v>993.51</v>
      </c>
      <c r="Y144" s="151">
        <v>393.64</v>
      </c>
      <c r="Z144" s="129"/>
      <c r="AA144" s="129">
        <v>213.64</v>
      </c>
      <c r="AB144" s="129"/>
      <c r="AC144" s="129">
        <v>51.66</v>
      </c>
      <c r="AD144" s="148">
        <v>295.23</v>
      </c>
      <c r="AE144" s="129"/>
      <c r="AF144" s="129"/>
      <c r="AG144" s="134">
        <v>1E-4</v>
      </c>
      <c r="AH144" s="152" t="s">
        <v>261</v>
      </c>
      <c r="AI144" s="134">
        <f t="shared" si="20"/>
        <v>548.31500000000005</v>
      </c>
      <c r="AJ144" s="140">
        <v>489.11500000000001</v>
      </c>
      <c r="AK144" s="129">
        <v>0</v>
      </c>
      <c r="AL144" s="129">
        <v>16</v>
      </c>
      <c r="AM144" s="129">
        <v>43.2</v>
      </c>
      <c r="AN144" s="134">
        <f t="shared" si="14"/>
        <v>748.91499999999996</v>
      </c>
      <c r="AO144" s="134">
        <f t="shared" si="21"/>
        <v>0</v>
      </c>
      <c r="AP144" s="129"/>
      <c r="AQ144" s="129"/>
      <c r="AR144" s="129"/>
      <c r="AS144" s="129"/>
      <c r="AT144" s="150">
        <v>28.54</v>
      </c>
      <c r="AU144" s="129"/>
      <c r="AV144" s="129"/>
      <c r="AW144" s="136">
        <v>140.27500000000001</v>
      </c>
      <c r="AX144" s="129"/>
      <c r="AY144" s="129"/>
      <c r="AZ144" s="129"/>
      <c r="BA144" s="150">
        <v>580.1</v>
      </c>
      <c r="BB144" s="129"/>
      <c r="BC144" s="129"/>
      <c r="BD144" s="129"/>
      <c r="BE144" s="129"/>
      <c r="BF144" s="134">
        <f t="shared" si="22"/>
        <v>5642.61</v>
      </c>
      <c r="BG144" s="129"/>
      <c r="BH144" s="80"/>
      <c r="BI144" s="143"/>
    </row>
    <row r="145" spans="1:61" ht="14.25" customHeight="1">
      <c r="A145" s="129">
        <v>139</v>
      </c>
      <c r="B145" s="129" t="s">
        <v>123</v>
      </c>
      <c r="C145" s="144" t="s">
        <v>262</v>
      </c>
      <c r="D145" s="131">
        <v>213</v>
      </c>
      <c r="E145" s="131"/>
      <c r="F145" s="131"/>
      <c r="G145" s="131">
        <v>87</v>
      </c>
      <c r="H145" s="131">
        <f t="shared" si="18"/>
        <v>300</v>
      </c>
      <c r="I145" s="134">
        <f t="shared" si="1"/>
        <v>2957.84</v>
      </c>
      <c r="J145" s="134">
        <f t="shared" si="19"/>
        <v>2321.1</v>
      </c>
      <c r="K145" s="148">
        <v>794.89</v>
      </c>
      <c r="L145" s="134">
        <f t="shared" si="3"/>
        <v>269.03999999999996</v>
      </c>
      <c r="M145" s="129"/>
      <c r="N145" s="148">
        <v>173.16</v>
      </c>
      <c r="O145" s="148">
        <v>95.88</v>
      </c>
      <c r="P145" s="129"/>
      <c r="Q145" s="129"/>
      <c r="R145" s="134">
        <v>213</v>
      </c>
      <c r="S145" s="150"/>
      <c r="T145" s="129"/>
      <c r="U145" s="150">
        <v>213</v>
      </c>
      <c r="V145" s="129"/>
      <c r="W145" s="129"/>
      <c r="X145" s="148">
        <v>530.37</v>
      </c>
      <c r="Y145" s="151">
        <v>212.04</v>
      </c>
      <c r="Z145" s="129"/>
      <c r="AA145" s="129">
        <v>114.9</v>
      </c>
      <c r="AB145" s="129"/>
      <c r="AC145" s="129">
        <v>27.83</v>
      </c>
      <c r="AD145" s="148">
        <v>159.03</v>
      </c>
      <c r="AE145" s="129"/>
      <c r="AF145" s="129"/>
      <c r="AG145" s="134">
        <v>1E-4</v>
      </c>
      <c r="AH145" s="152" t="s">
        <v>262</v>
      </c>
      <c r="AI145" s="134">
        <f t="shared" si="20"/>
        <v>263.255</v>
      </c>
      <c r="AJ145" s="140">
        <v>247.255</v>
      </c>
      <c r="AK145" s="129">
        <v>0</v>
      </c>
      <c r="AL145" s="129">
        <v>16</v>
      </c>
      <c r="AM145" s="129"/>
      <c r="AN145" s="134">
        <f t="shared" si="14"/>
        <v>373.48500000000001</v>
      </c>
      <c r="AO145" s="134">
        <f t="shared" si="21"/>
        <v>0</v>
      </c>
      <c r="AP145" s="129"/>
      <c r="AQ145" s="129"/>
      <c r="AR145" s="129"/>
      <c r="AS145" s="129"/>
      <c r="AT145" s="150">
        <v>8.06</v>
      </c>
      <c r="AU145" s="129"/>
      <c r="AV145" s="129"/>
      <c r="AW145" s="136">
        <v>61.924999999999997</v>
      </c>
      <c r="AX145" s="129"/>
      <c r="AY145" s="129"/>
      <c r="AZ145" s="129"/>
      <c r="BA145" s="150">
        <v>303.5</v>
      </c>
      <c r="BB145" s="129"/>
      <c r="BC145" s="129"/>
      <c r="BD145" s="129"/>
      <c r="BE145" s="129"/>
      <c r="BF145" s="134">
        <f t="shared" si="22"/>
        <v>2957.84</v>
      </c>
      <c r="BG145" s="129"/>
      <c r="BH145" s="80"/>
      <c r="BI145" s="143"/>
    </row>
    <row r="146" spans="1:61" ht="14.25" customHeight="1">
      <c r="A146" s="129">
        <v>140</v>
      </c>
      <c r="B146" s="129" t="s">
        <v>123</v>
      </c>
      <c r="C146" s="146" t="s">
        <v>263</v>
      </c>
      <c r="D146" s="131">
        <v>392</v>
      </c>
      <c r="E146" s="131"/>
      <c r="F146" s="131"/>
      <c r="G146" s="131">
        <v>166</v>
      </c>
      <c r="H146" s="131">
        <f t="shared" si="18"/>
        <v>558</v>
      </c>
      <c r="I146" s="134">
        <f t="shared" si="1"/>
        <v>5439.4784999999993</v>
      </c>
      <c r="J146" s="134">
        <f t="shared" si="19"/>
        <v>4229.1509999999998</v>
      </c>
      <c r="K146" s="148">
        <v>1416.16</v>
      </c>
      <c r="L146" s="134">
        <f t="shared" si="3"/>
        <v>517.31999999999994</v>
      </c>
      <c r="M146" s="129"/>
      <c r="N146" s="148">
        <v>313.08</v>
      </c>
      <c r="O146" s="148">
        <v>204.24</v>
      </c>
      <c r="P146" s="129"/>
      <c r="Q146" s="129"/>
      <c r="R146" s="134">
        <v>392</v>
      </c>
      <c r="S146" s="150"/>
      <c r="T146" s="129"/>
      <c r="U146" s="150">
        <v>392</v>
      </c>
      <c r="V146" s="129"/>
      <c r="W146" s="129"/>
      <c r="X146" s="148">
        <v>976.08</v>
      </c>
      <c r="Y146" s="136">
        <v>382.75900000000001</v>
      </c>
      <c r="Z146" s="129"/>
      <c r="AA146" s="129">
        <v>207.52500000000001</v>
      </c>
      <c r="AB146" s="129"/>
      <c r="AC146" s="129">
        <v>50.237000000000002</v>
      </c>
      <c r="AD146" s="148">
        <v>287.07</v>
      </c>
      <c r="AE146" s="129"/>
      <c r="AF146" s="129"/>
      <c r="AG146" s="134">
        <v>1E-4</v>
      </c>
      <c r="AH146" s="158" t="s">
        <v>263</v>
      </c>
      <c r="AI146" s="134">
        <f t="shared" si="20"/>
        <v>536.27499999999998</v>
      </c>
      <c r="AJ146" s="140">
        <v>450.27499999999998</v>
      </c>
      <c r="AK146" s="129">
        <v>0</v>
      </c>
      <c r="AL146" s="129">
        <v>16</v>
      </c>
      <c r="AM146" s="129">
        <v>70</v>
      </c>
      <c r="AN146" s="134">
        <f t="shared" si="14"/>
        <v>674.05250000000001</v>
      </c>
      <c r="AO146" s="134">
        <f t="shared" si="21"/>
        <v>5.36</v>
      </c>
      <c r="AP146" s="129"/>
      <c r="AQ146" s="129">
        <v>5.36</v>
      </c>
      <c r="AR146" s="129"/>
      <c r="AS146" s="129"/>
      <c r="AT146" s="150">
        <v>25.08</v>
      </c>
      <c r="AU146" s="129"/>
      <c r="AV146" s="129"/>
      <c r="AW146" s="136">
        <v>111.1125</v>
      </c>
      <c r="AX146" s="129"/>
      <c r="AY146" s="129"/>
      <c r="AZ146" s="129"/>
      <c r="BA146" s="150">
        <v>532.5</v>
      </c>
      <c r="BB146" s="129"/>
      <c r="BC146" s="129"/>
      <c r="BD146" s="129"/>
      <c r="BE146" s="129"/>
      <c r="BF146" s="134">
        <f t="shared" si="22"/>
        <v>5439.4784999999993</v>
      </c>
      <c r="BG146" s="129"/>
      <c r="BH146" s="80"/>
      <c r="BI146" s="143"/>
    </row>
    <row r="147" spans="1:61" ht="14.25" customHeight="1">
      <c r="A147" s="129">
        <v>141</v>
      </c>
      <c r="B147" s="129" t="s">
        <v>123</v>
      </c>
      <c r="C147" s="144" t="s">
        <v>264</v>
      </c>
      <c r="D147" s="131">
        <v>236</v>
      </c>
      <c r="E147" s="131"/>
      <c r="F147" s="131"/>
      <c r="G147" s="131">
        <v>192</v>
      </c>
      <c r="H147" s="131">
        <f t="shared" si="18"/>
        <v>428</v>
      </c>
      <c r="I147" s="134">
        <f t="shared" si="1"/>
        <v>3469.2474999999999</v>
      </c>
      <c r="J147" s="134">
        <f t="shared" si="19"/>
        <v>2756.9700000000003</v>
      </c>
      <c r="K147" s="148">
        <v>1000.32</v>
      </c>
      <c r="L147" s="134">
        <f t="shared" si="3"/>
        <v>316.85000000000002</v>
      </c>
      <c r="M147" s="129"/>
      <c r="N147" s="148">
        <v>201.17</v>
      </c>
      <c r="O147" s="148">
        <v>115.68</v>
      </c>
      <c r="P147" s="129"/>
      <c r="Q147" s="129"/>
      <c r="R147" s="134">
        <v>236</v>
      </c>
      <c r="S147" s="150"/>
      <c r="T147" s="129"/>
      <c r="U147" s="150">
        <v>236</v>
      </c>
      <c r="V147" s="129"/>
      <c r="W147" s="129"/>
      <c r="X147" s="148">
        <v>587.64</v>
      </c>
      <c r="Y147" s="151">
        <v>254.07</v>
      </c>
      <c r="Z147" s="129"/>
      <c r="AA147" s="129">
        <v>138.19</v>
      </c>
      <c r="AB147" s="129"/>
      <c r="AC147" s="129">
        <v>33.35</v>
      </c>
      <c r="AD147" s="148">
        <v>190.55</v>
      </c>
      <c r="AE147" s="129"/>
      <c r="AF147" s="129"/>
      <c r="AG147" s="134">
        <v>1E-4</v>
      </c>
      <c r="AH147" s="152" t="s">
        <v>264</v>
      </c>
      <c r="AI147" s="134">
        <f t="shared" si="20"/>
        <v>324.52999999999997</v>
      </c>
      <c r="AJ147" s="140">
        <v>239.93</v>
      </c>
      <c r="AK147" s="129">
        <v>0</v>
      </c>
      <c r="AL147" s="129">
        <v>16</v>
      </c>
      <c r="AM147" s="129">
        <v>68.599999999999994</v>
      </c>
      <c r="AN147" s="134">
        <f t="shared" si="14"/>
        <v>387.7475</v>
      </c>
      <c r="AO147" s="134">
        <f t="shared" si="21"/>
        <v>0</v>
      </c>
      <c r="AP147" s="129"/>
      <c r="AQ147" s="129"/>
      <c r="AR147" s="129"/>
      <c r="AS147" s="129"/>
      <c r="AT147" s="150">
        <v>30.86</v>
      </c>
      <c r="AU147" s="129"/>
      <c r="AV147" s="129"/>
      <c r="AW147" s="136">
        <v>69.6875</v>
      </c>
      <c r="AX147" s="129"/>
      <c r="AY147" s="129"/>
      <c r="AZ147" s="129"/>
      <c r="BA147" s="150">
        <v>287.2</v>
      </c>
      <c r="BB147" s="129"/>
      <c r="BC147" s="129"/>
      <c r="BD147" s="129"/>
      <c r="BE147" s="129"/>
      <c r="BF147" s="134">
        <f t="shared" si="22"/>
        <v>3469.2474999999999</v>
      </c>
      <c r="BG147" s="129"/>
      <c r="BH147" s="80"/>
      <c r="BI147" s="143"/>
    </row>
    <row r="148" spans="1:61" ht="14.25" customHeight="1">
      <c r="A148" s="129">
        <v>142</v>
      </c>
      <c r="B148" s="129" t="s">
        <v>123</v>
      </c>
      <c r="C148" s="144" t="s">
        <v>265</v>
      </c>
      <c r="D148" s="131">
        <v>400</v>
      </c>
      <c r="E148" s="131"/>
      <c r="F148" s="131"/>
      <c r="G148" s="131">
        <v>191</v>
      </c>
      <c r="H148" s="131">
        <f t="shared" si="18"/>
        <v>591</v>
      </c>
      <c r="I148" s="134">
        <f t="shared" si="1"/>
        <v>5902.3874999999998</v>
      </c>
      <c r="J148" s="134">
        <f t="shared" si="19"/>
        <v>4717.4799999999996</v>
      </c>
      <c r="K148" s="148">
        <v>1735.61</v>
      </c>
      <c r="L148" s="134">
        <f t="shared" si="3"/>
        <v>527.04</v>
      </c>
      <c r="M148" s="129"/>
      <c r="N148" s="148">
        <v>354.6</v>
      </c>
      <c r="O148" s="148">
        <v>172.44</v>
      </c>
      <c r="P148" s="129"/>
      <c r="Q148" s="129"/>
      <c r="R148" s="134">
        <v>400</v>
      </c>
      <c r="S148" s="150"/>
      <c r="T148" s="129"/>
      <c r="U148" s="150">
        <v>400</v>
      </c>
      <c r="V148" s="129"/>
      <c r="W148" s="129"/>
      <c r="X148" s="148">
        <v>996</v>
      </c>
      <c r="Y148" s="151">
        <v>437.06</v>
      </c>
      <c r="Z148" s="129"/>
      <c r="AA148" s="129">
        <v>236.62</v>
      </c>
      <c r="AB148" s="129"/>
      <c r="AC148" s="129">
        <v>57.36</v>
      </c>
      <c r="AD148" s="148">
        <v>327.79</v>
      </c>
      <c r="AE148" s="129"/>
      <c r="AF148" s="129"/>
      <c r="AG148" s="134">
        <v>1E-4</v>
      </c>
      <c r="AH148" s="152" t="s">
        <v>265</v>
      </c>
      <c r="AI148" s="134">
        <f t="shared" si="20"/>
        <v>535.05500000000006</v>
      </c>
      <c r="AJ148" s="140">
        <v>420.67500000000001</v>
      </c>
      <c r="AK148" s="129">
        <v>0</v>
      </c>
      <c r="AL148" s="129">
        <v>16</v>
      </c>
      <c r="AM148" s="129">
        <v>98.38</v>
      </c>
      <c r="AN148" s="134">
        <f t="shared" si="14"/>
        <v>649.85249999999996</v>
      </c>
      <c r="AO148" s="134">
        <f t="shared" si="21"/>
        <v>10.41</v>
      </c>
      <c r="AP148" s="150">
        <v>10.41</v>
      </c>
      <c r="AQ148" s="129"/>
      <c r="AR148" s="150">
        <v>0.18</v>
      </c>
      <c r="AS148" s="129"/>
      <c r="AT148" s="150">
        <v>27</v>
      </c>
      <c r="AU148" s="129"/>
      <c r="AV148" s="129"/>
      <c r="AW148" s="136">
        <v>103.7625</v>
      </c>
      <c r="AX148" s="129"/>
      <c r="AY148" s="129"/>
      <c r="AZ148" s="129"/>
      <c r="BA148" s="150">
        <v>508.5</v>
      </c>
      <c r="BB148" s="129"/>
      <c r="BC148" s="129"/>
      <c r="BD148" s="129"/>
      <c r="BE148" s="129"/>
      <c r="BF148" s="134">
        <f t="shared" si="22"/>
        <v>5902.3874999999998</v>
      </c>
      <c r="BG148" s="129"/>
      <c r="BH148" s="80"/>
      <c r="BI148" s="143"/>
    </row>
    <row r="149" spans="1:61" ht="14.25" customHeight="1">
      <c r="A149" s="129">
        <v>143</v>
      </c>
      <c r="B149" s="129" t="s">
        <v>123</v>
      </c>
      <c r="C149" s="144" t="s">
        <v>266</v>
      </c>
      <c r="D149" s="131">
        <v>0</v>
      </c>
      <c r="E149" s="131"/>
      <c r="F149" s="131"/>
      <c r="G149" s="131"/>
      <c r="H149" s="131">
        <f t="shared" si="18"/>
        <v>0</v>
      </c>
      <c r="I149" s="134">
        <f t="shared" si="1"/>
        <v>0</v>
      </c>
      <c r="J149" s="134">
        <f t="shared" si="19"/>
        <v>0</v>
      </c>
      <c r="K149" s="129"/>
      <c r="L149" s="134">
        <f t="shared" si="3"/>
        <v>0</v>
      </c>
      <c r="M149" s="129"/>
      <c r="N149" s="129"/>
      <c r="O149" s="129"/>
      <c r="P149" s="129"/>
      <c r="Q149" s="129"/>
      <c r="R149" s="134">
        <v>0</v>
      </c>
      <c r="S149" s="129"/>
      <c r="T149" s="129"/>
      <c r="U149" s="129"/>
      <c r="V149" s="129"/>
      <c r="W149" s="129"/>
      <c r="X149" s="129"/>
      <c r="Y149" s="136"/>
      <c r="Z149" s="129"/>
      <c r="AA149" s="129"/>
      <c r="AB149" s="129"/>
      <c r="AC149" s="129"/>
      <c r="AD149" s="129"/>
      <c r="AE149" s="129"/>
      <c r="AF149" s="129"/>
      <c r="AG149" s="134">
        <v>1E-4</v>
      </c>
      <c r="AH149" s="152" t="s">
        <v>266</v>
      </c>
      <c r="AI149" s="134">
        <f t="shared" si="20"/>
        <v>0</v>
      </c>
      <c r="AJ149" s="140">
        <v>0</v>
      </c>
      <c r="AK149" s="129">
        <v>0</v>
      </c>
      <c r="AL149" s="129"/>
      <c r="AM149" s="129"/>
      <c r="AN149" s="134">
        <f t="shared" si="14"/>
        <v>0</v>
      </c>
      <c r="AO149" s="134">
        <f t="shared" si="21"/>
        <v>0</v>
      </c>
      <c r="AP149" s="129"/>
      <c r="AQ149" s="129"/>
      <c r="AR149" s="129"/>
      <c r="AS149" s="129"/>
      <c r="AT149" s="129"/>
      <c r="AU149" s="129"/>
      <c r="AV149" s="129"/>
      <c r="AW149" s="136"/>
      <c r="AX149" s="129"/>
      <c r="AY149" s="129"/>
      <c r="AZ149" s="129"/>
      <c r="BA149" s="150"/>
      <c r="BB149" s="129"/>
      <c r="BC149" s="129"/>
      <c r="BD149" s="129"/>
      <c r="BE149" s="129"/>
      <c r="BF149" s="134">
        <f t="shared" si="22"/>
        <v>0</v>
      </c>
      <c r="BG149" s="129"/>
      <c r="BH149" s="80"/>
      <c r="BI149" s="143"/>
    </row>
    <row r="150" spans="1:61" ht="14.25" customHeight="1">
      <c r="A150" s="129">
        <v>144</v>
      </c>
      <c r="B150" s="129" t="s">
        <v>123</v>
      </c>
      <c r="C150" s="130" t="s">
        <v>267</v>
      </c>
      <c r="D150" s="131">
        <v>5</v>
      </c>
      <c r="E150" s="131"/>
      <c r="F150" s="131"/>
      <c r="G150" s="131"/>
      <c r="H150" s="131">
        <f t="shared" si="18"/>
        <v>5</v>
      </c>
      <c r="I150" s="134">
        <f t="shared" si="1"/>
        <v>84.4</v>
      </c>
      <c r="J150" s="134">
        <f t="shared" si="19"/>
        <v>47.75</v>
      </c>
      <c r="K150" s="148">
        <v>21.78</v>
      </c>
      <c r="L150" s="134">
        <f t="shared" si="3"/>
        <v>11.25</v>
      </c>
      <c r="M150" s="148">
        <v>11.25</v>
      </c>
      <c r="N150" s="129"/>
      <c r="O150" s="129"/>
      <c r="P150" s="129"/>
      <c r="Q150" s="129"/>
      <c r="R150" s="134">
        <v>1.82</v>
      </c>
      <c r="S150" s="150">
        <v>1.82</v>
      </c>
      <c r="T150" s="129"/>
      <c r="U150" s="129"/>
      <c r="V150" s="129"/>
      <c r="W150" s="129"/>
      <c r="X150" s="129"/>
      <c r="Y150" s="151">
        <v>5.58</v>
      </c>
      <c r="Z150" s="129"/>
      <c r="AA150" s="129">
        <v>2.81</v>
      </c>
      <c r="AB150" s="129"/>
      <c r="AC150" s="129">
        <v>0.33</v>
      </c>
      <c r="AD150" s="148">
        <v>4.18</v>
      </c>
      <c r="AE150" s="129"/>
      <c r="AF150" s="129"/>
      <c r="AG150" s="134">
        <v>1E-4</v>
      </c>
      <c r="AH150" s="139" t="s">
        <v>267</v>
      </c>
      <c r="AI150" s="134">
        <f t="shared" si="20"/>
        <v>36.65</v>
      </c>
      <c r="AJ150" s="140">
        <v>4.3499999999999996</v>
      </c>
      <c r="AK150" s="129">
        <v>3.3</v>
      </c>
      <c r="AL150" s="129">
        <v>29</v>
      </c>
      <c r="AM150" s="129"/>
      <c r="AN150" s="134">
        <f t="shared" si="14"/>
        <v>0</v>
      </c>
      <c r="AO150" s="134">
        <f t="shared" si="21"/>
        <v>0</v>
      </c>
      <c r="AP150" s="129"/>
      <c r="AQ150" s="129"/>
      <c r="AR150" s="129"/>
      <c r="AS150" s="129"/>
      <c r="AT150" s="129"/>
      <c r="AU150" s="129"/>
      <c r="AV150" s="129"/>
      <c r="AW150" s="136"/>
      <c r="AX150" s="129"/>
      <c r="AY150" s="129"/>
      <c r="AZ150" s="129"/>
      <c r="BA150" s="129"/>
      <c r="BB150" s="129"/>
      <c r="BC150" s="129"/>
      <c r="BD150" s="129"/>
      <c r="BE150" s="129"/>
      <c r="BF150" s="134">
        <f t="shared" si="22"/>
        <v>84.4</v>
      </c>
      <c r="BG150" s="129"/>
      <c r="BH150" s="80"/>
      <c r="BI150" s="143"/>
    </row>
    <row r="151" spans="1:61" ht="14.25" customHeight="1">
      <c r="A151" s="129">
        <v>145</v>
      </c>
      <c r="B151" s="129" t="s">
        <v>123</v>
      </c>
      <c r="C151" s="130" t="s">
        <v>268</v>
      </c>
      <c r="D151" s="131">
        <v>28</v>
      </c>
      <c r="E151" s="131"/>
      <c r="F151" s="131">
        <v>1</v>
      </c>
      <c r="G151" s="131">
        <v>30</v>
      </c>
      <c r="H151" s="131">
        <f t="shared" si="18"/>
        <v>59</v>
      </c>
      <c r="I151" s="134">
        <f t="shared" si="1"/>
        <v>567.32400000000007</v>
      </c>
      <c r="J151" s="134">
        <f t="shared" si="19"/>
        <v>250.9</v>
      </c>
      <c r="K151" s="148">
        <v>110.56</v>
      </c>
      <c r="L151" s="134">
        <f t="shared" si="3"/>
        <v>51.75</v>
      </c>
      <c r="M151" s="148">
        <v>51.75</v>
      </c>
      <c r="N151" s="129"/>
      <c r="O151" s="129"/>
      <c r="P151" s="129"/>
      <c r="Q151" s="129"/>
      <c r="R151" s="134">
        <v>7.96</v>
      </c>
      <c r="S151" s="150">
        <v>7.96</v>
      </c>
      <c r="T151" s="129"/>
      <c r="U151" s="129"/>
      <c r="V151" s="129"/>
      <c r="W151" s="129"/>
      <c r="X151" s="148">
        <v>12.45</v>
      </c>
      <c r="Y151" s="151">
        <v>29.23</v>
      </c>
      <c r="Z151" s="129"/>
      <c r="AA151" s="129">
        <v>15.08</v>
      </c>
      <c r="AB151" s="129"/>
      <c r="AC151" s="129">
        <v>1.94</v>
      </c>
      <c r="AD151" s="148">
        <v>21.93</v>
      </c>
      <c r="AE151" s="129"/>
      <c r="AF151" s="129"/>
      <c r="AG151" s="134">
        <v>1E-4</v>
      </c>
      <c r="AH151" s="139" t="s">
        <v>268</v>
      </c>
      <c r="AI151" s="134">
        <f t="shared" si="20"/>
        <v>314.84399999999999</v>
      </c>
      <c r="AJ151" s="140">
        <v>26.664000000000001</v>
      </c>
      <c r="AK151" s="129">
        <v>15.18</v>
      </c>
      <c r="AL151" s="129">
        <v>273</v>
      </c>
      <c r="AM151" s="129"/>
      <c r="AN151" s="134">
        <f t="shared" si="14"/>
        <v>1.58</v>
      </c>
      <c r="AO151" s="134">
        <f t="shared" si="21"/>
        <v>0</v>
      </c>
      <c r="AP151" s="129"/>
      <c r="AQ151" s="129"/>
      <c r="AR151" s="129"/>
      <c r="AS151" s="129"/>
      <c r="AT151" s="150">
        <v>1.58</v>
      </c>
      <c r="AU151" s="129"/>
      <c r="AV151" s="129"/>
      <c r="AW151" s="136"/>
      <c r="AX151" s="129"/>
      <c r="AY151" s="129"/>
      <c r="AZ151" s="129"/>
      <c r="BA151" s="129"/>
      <c r="BB151" s="129"/>
      <c r="BC151" s="129"/>
      <c r="BD151" s="129"/>
      <c r="BE151" s="129"/>
      <c r="BF151" s="134">
        <f t="shared" si="22"/>
        <v>567.32400000000007</v>
      </c>
      <c r="BG151" s="129"/>
      <c r="BH151" s="80"/>
      <c r="BI151" s="143"/>
    </row>
    <row r="152" spans="1:61" ht="14.25" customHeight="1">
      <c r="A152" s="129">
        <v>146</v>
      </c>
      <c r="B152" s="129" t="s">
        <v>123</v>
      </c>
      <c r="C152" s="132" t="s">
        <v>269</v>
      </c>
      <c r="D152" s="131">
        <v>24</v>
      </c>
      <c r="E152" s="131"/>
      <c r="F152" s="131"/>
      <c r="G152" s="131">
        <v>1</v>
      </c>
      <c r="H152" s="131">
        <f t="shared" si="18"/>
        <v>25</v>
      </c>
      <c r="I152" s="134">
        <f t="shared" si="1"/>
        <v>366.08199999999999</v>
      </c>
      <c r="J152" s="134">
        <f t="shared" si="19"/>
        <v>189.47</v>
      </c>
      <c r="K152" s="148">
        <v>77.75</v>
      </c>
      <c r="L152" s="134">
        <f t="shared" si="3"/>
        <v>54</v>
      </c>
      <c r="M152" s="148">
        <v>54</v>
      </c>
      <c r="N152" s="129"/>
      <c r="O152" s="129"/>
      <c r="P152" s="129"/>
      <c r="Q152" s="129"/>
      <c r="R152" s="134">
        <v>6.48</v>
      </c>
      <c r="S152" s="150">
        <v>6.48</v>
      </c>
      <c r="T152" s="129"/>
      <c r="U152" s="129"/>
      <c r="V152" s="129"/>
      <c r="W152" s="129"/>
      <c r="X152" s="129"/>
      <c r="Y152" s="151">
        <v>22.12</v>
      </c>
      <c r="Z152" s="129"/>
      <c r="AA152" s="129">
        <v>11.21</v>
      </c>
      <c r="AB152" s="129"/>
      <c r="AC152" s="129">
        <v>1.32</v>
      </c>
      <c r="AD152" s="148">
        <v>16.59</v>
      </c>
      <c r="AE152" s="129"/>
      <c r="AF152" s="129"/>
      <c r="AG152" s="134">
        <v>1E-4</v>
      </c>
      <c r="AH152" s="134" t="s">
        <v>269</v>
      </c>
      <c r="AI152" s="134">
        <f t="shared" si="20"/>
        <v>176.61199999999999</v>
      </c>
      <c r="AJ152" s="140">
        <v>19.271999999999998</v>
      </c>
      <c r="AK152" s="129">
        <v>15.84</v>
      </c>
      <c r="AL152" s="129">
        <v>140</v>
      </c>
      <c r="AM152" s="129">
        <v>1.5</v>
      </c>
      <c r="AN152" s="134">
        <f t="shared" si="14"/>
        <v>0</v>
      </c>
      <c r="AO152" s="134">
        <f t="shared" si="21"/>
        <v>0</v>
      </c>
      <c r="AP152" s="129"/>
      <c r="AQ152" s="129"/>
      <c r="AR152" s="129"/>
      <c r="AS152" s="129"/>
      <c r="AT152" s="129"/>
      <c r="AU152" s="129"/>
      <c r="AV152" s="129"/>
      <c r="AW152" s="136"/>
      <c r="AX152" s="129"/>
      <c r="AY152" s="129"/>
      <c r="AZ152" s="129"/>
      <c r="BA152" s="129"/>
      <c r="BB152" s="129"/>
      <c r="BC152" s="129"/>
      <c r="BD152" s="129"/>
      <c r="BE152" s="129"/>
      <c r="BF152" s="134">
        <f t="shared" si="22"/>
        <v>366.08199999999999</v>
      </c>
      <c r="BG152" s="129"/>
      <c r="BH152" s="80"/>
      <c r="BI152" s="143"/>
    </row>
    <row r="153" spans="1:61" ht="14.25" customHeight="1">
      <c r="A153" s="129">
        <v>147</v>
      </c>
      <c r="B153" s="129" t="s">
        <v>123</v>
      </c>
      <c r="C153" s="130" t="s">
        <v>270</v>
      </c>
      <c r="D153" s="131">
        <v>10</v>
      </c>
      <c r="E153" s="131"/>
      <c r="F153" s="131"/>
      <c r="G153" s="131">
        <v>6</v>
      </c>
      <c r="H153" s="131">
        <f t="shared" si="18"/>
        <v>16</v>
      </c>
      <c r="I153" s="134">
        <f t="shared" si="1"/>
        <v>161.39200000000002</v>
      </c>
      <c r="J153" s="134">
        <f t="shared" si="19"/>
        <v>89.61</v>
      </c>
      <c r="K153" s="148">
        <v>39.909999999999997</v>
      </c>
      <c r="L153" s="134">
        <f t="shared" si="3"/>
        <v>0</v>
      </c>
      <c r="M153" s="129"/>
      <c r="N153" s="129"/>
      <c r="O153" s="129"/>
      <c r="P153" s="129"/>
      <c r="Q153" s="129"/>
      <c r="R153" s="134">
        <v>0</v>
      </c>
      <c r="S153" s="129"/>
      <c r="T153" s="129"/>
      <c r="U153" s="129"/>
      <c r="V153" s="129"/>
      <c r="W153" s="129"/>
      <c r="X153" s="148">
        <v>24.9</v>
      </c>
      <c r="Y153" s="136">
        <v>10.37</v>
      </c>
      <c r="Z153" s="129"/>
      <c r="AA153" s="129">
        <v>5.55</v>
      </c>
      <c r="AB153" s="129"/>
      <c r="AC153" s="129">
        <v>1.1000000000000001</v>
      </c>
      <c r="AD153" s="148">
        <v>7.78</v>
      </c>
      <c r="AE153" s="129"/>
      <c r="AF153" s="129"/>
      <c r="AG153" s="134">
        <v>1E-4</v>
      </c>
      <c r="AH153" s="139" t="s">
        <v>270</v>
      </c>
      <c r="AI153" s="134">
        <f t="shared" si="20"/>
        <v>69.632000000000005</v>
      </c>
      <c r="AJ153" s="140">
        <v>7.6319999999999997</v>
      </c>
      <c r="AK153" s="129">
        <v>0</v>
      </c>
      <c r="AL153" s="129">
        <v>62</v>
      </c>
      <c r="AM153" s="129"/>
      <c r="AN153" s="134">
        <f t="shared" si="14"/>
        <v>2.15</v>
      </c>
      <c r="AO153" s="134">
        <f t="shared" si="21"/>
        <v>0</v>
      </c>
      <c r="AP153" s="129"/>
      <c r="AQ153" s="129"/>
      <c r="AR153" s="129"/>
      <c r="AS153" s="129"/>
      <c r="AT153" s="150">
        <v>2.15</v>
      </c>
      <c r="AU153" s="129"/>
      <c r="AV153" s="129"/>
      <c r="AW153" s="136"/>
      <c r="AX153" s="129"/>
      <c r="AY153" s="129"/>
      <c r="AZ153" s="129"/>
      <c r="BA153" s="129"/>
      <c r="BB153" s="129"/>
      <c r="BC153" s="129"/>
      <c r="BD153" s="129"/>
      <c r="BE153" s="129"/>
      <c r="BF153" s="134">
        <f t="shared" si="22"/>
        <v>161.39200000000002</v>
      </c>
      <c r="BG153" s="129"/>
      <c r="BH153" s="80"/>
      <c r="BI153" s="143"/>
    </row>
    <row r="154" spans="1:61" ht="14.25" customHeight="1">
      <c r="A154" s="129">
        <v>148</v>
      </c>
      <c r="B154" s="129" t="s">
        <v>123</v>
      </c>
      <c r="C154" s="130" t="s">
        <v>271</v>
      </c>
      <c r="D154" s="131">
        <v>12</v>
      </c>
      <c r="E154" s="131"/>
      <c r="F154" s="131"/>
      <c r="G154" s="131">
        <v>6</v>
      </c>
      <c r="H154" s="131">
        <f t="shared" si="18"/>
        <v>18</v>
      </c>
      <c r="I154" s="134">
        <f t="shared" si="1"/>
        <v>176.91200000000001</v>
      </c>
      <c r="J154" s="134">
        <f t="shared" si="19"/>
        <v>103.16</v>
      </c>
      <c r="K154" s="148">
        <v>44.74</v>
      </c>
      <c r="L154" s="134">
        <f t="shared" si="3"/>
        <v>0</v>
      </c>
      <c r="M154" s="129"/>
      <c r="N154" s="129"/>
      <c r="O154" s="129"/>
      <c r="P154" s="129"/>
      <c r="Q154" s="129"/>
      <c r="R154" s="134">
        <v>0</v>
      </c>
      <c r="S154" s="129"/>
      <c r="T154" s="129"/>
      <c r="U154" s="129"/>
      <c r="V154" s="129"/>
      <c r="W154" s="129"/>
      <c r="X154" s="148">
        <v>29.88</v>
      </c>
      <c r="Y154" s="151">
        <v>11.94</v>
      </c>
      <c r="Z154" s="129"/>
      <c r="AA154" s="129">
        <v>6.38</v>
      </c>
      <c r="AB154" s="129"/>
      <c r="AC154" s="129">
        <v>1.27</v>
      </c>
      <c r="AD154" s="148">
        <v>8.9499999999999993</v>
      </c>
      <c r="AE154" s="129"/>
      <c r="AF154" s="129"/>
      <c r="AG154" s="134">
        <v>1E-4</v>
      </c>
      <c r="AH154" s="139" t="s">
        <v>271</v>
      </c>
      <c r="AI154" s="134">
        <f t="shared" si="20"/>
        <v>73.75200000000001</v>
      </c>
      <c r="AJ154" s="140">
        <v>9.0719999999999992</v>
      </c>
      <c r="AK154" s="129">
        <v>0</v>
      </c>
      <c r="AL154" s="129">
        <v>64.680000000000007</v>
      </c>
      <c r="AM154" s="129"/>
      <c r="AN154" s="134">
        <f t="shared" si="14"/>
        <v>0</v>
      </c>
      <c r="AO154" s="134">
        <f t="shared" si="21"/>
        <v>0</v>
      </c>
      <c r="AP154" s="129"/>
      <c r="AQ154" s="129"/>
      <c r="AR154" s="129"/>
      <c r="AS154" s="129"/>
      <c r="AT154" s="129"/>
      <c r="AU154" s="129"/>
      <c r="AV154" s="129"/>
      <c r="AW154" s="136"/>
      <c r="AX154" s="129"/>
      <c r="AY154" s="129"/>
      <c r="AZ154" s="129"/>
      <c r="BA154" s="129"/>
      <c r="BB154" s="129"/>
      <c r="BC154" s="129"/>
      <c r="BD154" s="129"/>
      <c r="BE154" s="129"/>
      <c r="BF154" s="134">
        <f t="shared" si="22"/>
        <v>176.91200000000001</v>
      </c>
      <c r="BG154" s="129"/>
      <c r="BH154" s="80"/>
      <c r="BI154" s="143"/>
    </row>
    <row r="155" spans="1:61" ht="14.25" customHeight="1">
      <c r="A155" s="129">
        <v>149</v>
      </c>
      <c r="B155" s="129" t="s">
        <v>123</v>
      </c>
      <c r="C155" s="130" t="s">
        <v>272</v>
      </c>
      <c r="D155" s="131">
        <v>6</v>
      </c>
      <c r="E155" s="131"/>
      <c r="F155" s="131"/>
      <c r="G155" s="131"/>
      <c r="H155" s="131">
        <f t="shared" si="18"/>
        <v>6</v>
      </c>
      <c r="I155" s="134">
        <f t="shared" si="1"/>
        <v>97.47</v>
      </c>
      <c r="J155" s="134">
        <f t="shared" si="19"/>
        <v>51.430000000000007</v>
      </c>
      <c r="K155" s="148">
        <v>22.27</v>
      </c>
      <c r="L155" s="134">
        <f t="shared" si="3"/>
        <v>0</v>
      </c>
      <c r="M155" s="129"/>
      <c r="N155" s="129"/>
      <c r="O155" s="129"/>
      <c r="P155" s="129"/>
      <c r="Q155" s="129"/>
      <c r="R155" s="134">
        <v>0</v>
      </c>
      <c r="S155" s="129"/>
      <c r="T155" s="129"/>
      <c r="U155" s="129"/>
      <c r="V155" s="129"/>
      <c r="W155" s="129"/>
      <c r="X155" s="148">
        <v>14.94</v>
      </c>
      <c r="Y155" s="151">
        <v>5.95</v>
      </c>
      <c r="Z155" s="129"/>
      <c r="AA155" s="129">
        <v>3.17</v>
      </c>
      <c r="AB155" s="129"/>
      <c r="AC155" s="129">
        <v>0.63</v>
      </c>
      <c r="AD155" s="148">
        <v>4.47</v>
      </c>
      <c r="AE155" s="129"/>
      <c r="AF155" s="129"/>
      <c r="AG155" s="134">
        <v>1E-4</v>
      </c>
      <c r="AH155" s="139" t="s">
        <v>272</v>
      </c>
      <c r="AI155" s="134">
        <f t="shared" si="20"/>
        <v>46.04</v>
      </c>
      <c r="AJ155" s="140">
        <v>4.32</v>
      </c>
      <c r="AK155" s="129">
        <v>0</v>
      </c>
      <c r="AL155" s="129">
        <v>41.72</v>
      </c>
      <c r="AM155" s="129"/>
      <c r="AN155" s="134">
        <f t="shared" si="14"/>
        <v>0</v>
      </c>
      <c r="AO155" s="134">
        <f t="shared" si="21"/>
        <v>0</v>
      </c>
      <c r="AP155" s="129"/>
      <c r="AQ155" s="129"/>
      <c r="AR155" s="129"/>
      <c r="AS155" s="129"/>
      <c r="AT155" s="129"/>
      <c r="AU155" s="129"/>
      <c r="AV155" s="129"/>
      <c r="AW155" s="136"/>
      <c r="AX155" s="129"/>
      <c r="AY155" s="129"/>
      <c r="AZ155" s="129"/>
      <c r="BA155" s="129"/>
      <c r="BB155" s="129"/>
      <c r="BC155" s="129"/>
      <c r="BD155" s="129"/>
      <c r="BE155" s="129"/>
      <c r="BF155" s="134">
        <f t="shared" si="22"/>
        <v>97.47</v>
      </c>
      <c r="BG155" s="129"/>
      <c r="BH155" s="80"/>
      <c r="BI155" s="143"/>
    </row>
    <row r="156" spans="1:61" ht="14.25" customHeight="1">
      <c r="A156" s="129">
        <v>150</v>
      </c>
      <c r="B156" s="129" t="s">
        <v>123</v>
      </c>
      <c r="C156" s="130" t="s">
        <v>273</v>
      </c>
      <c r="D156" s="131">
        <v>7</v>
      </c>
      <c r="E156" s="131"/>
      <c r="F156" s="131"/>
      <c r="G156" s="131">
        <v>1</v>
      </c>
      <c r="H156" s="131">
        <f t="shared" si="18"/>
        <v>8</v>
      </c>
      <c r="I156" s="134">
        <f t="shared" si="1"/>
        <v>103.22199999999999</v>
      </c>
      <c r="J156" s="134">
        <f t="shared" si="19"/>
        <v>58.109999999999992</v>
      </c>
      <c r="K156" s="148">
        <v>24.61</v>
      </c>
      <c r="L156" s="134">
        <f t="shared" si="3"/>
        <v>0</v>
      </c>
      <c r="M156" s="129"/>
      <c r="N156" s="129"/>
      <c r="O156" s="129"/>
      <c r="P156" s="129"/>
      <c r="Q156" s="129"/>
      <c r="R156" s="134">
        <v>0</v>
      </c>
      <c r="S156" s="129"/>
      <c r="T156" s="129"/>
      <c r="U156" s="129"/>
      <c r="V156" s="129"/>
      <c r="W156" s="129"/>
      <c r="X156" s="148">
        <v>17.43</v>
      </c>
      <c r="Y156" s="151">
        <v>6.73</v>
      </c>
      <c r="Z156" s="129"/>
      <c r="AA156" s="129">
        <v>3.58</v>
      </c>
      <c r="AB156" s="129"/>
      <c r="AC156" s="129">
        <v>0.71</v>
      </c>
      <c r="AD156" s="148">
        <v>5.05</v>
      </c>
      <c r="AE156" s="129"/>
      <c r="AF156" s="129"/>
      <c r="AG156" s="134">
        <v>1E-4</v>
      </c>
      <c r="AH156" s="139" t="s">
        <v>273</v>
      </c>
      <c r="AI156" s="134">
        <f t="shared" si="20"/>
        <v>45.112000000000002</v>
      </c>
      <c r="AJ156" s="140">
        <v>5.1120000000000001</v>
      </c>
      <c r="AK156" s="129">
        <v>0</v>
      </c>
      <c r="AL156" s="129">
        <v>40</v>
      </c>
      <c r="AM156" s="129"/>
      <c r="AN156" s="134">
        <f t="shared" si="14"/>
        <v>0</v>
      </c>
      <c r="AO156" s="134">
        <f t="shared" si="21"/>
        <v>0</v>
      </c>
      <c r="AP156" s="129"/>
      <c r="AQ156" s="129"/>
      <c r="AR156" s="129"/>
      <c r="AS156" s="129"/>
      <c r="AT156" s="129"/>
      <c r="AU156" s="129"/>
      <c r="AV156" s="129"/>
      <c r="AW156" s="136"/>
      <c r="AX156" s="129"/>
      <c r="AY156" s="129"/>
      <c r="AZ156" s="129"/>
      <c r="BA156" s="129"/>
      <c r="BB156" s="129"/>
      <c r="BC156" s="129"/>
      <c r="BD156" s="129"/>
      <c r="BE156" s="129"/>
      <c r="BF156" s="134">
        <f t="shared" si="22"/>
        <v>103.22199999999999</v>
      </c>
      <c r="BG156" s="129"/>
      <c r="BH156" s="80"/>
      <c r="BI156" s="143"/>
    </row>
    <row r="157" spans="1:61" ht="14.25" customHeight="1">
      <c r="A157" s="129">
        <v>151</v>
      </c>
      <c r="B157" s="129" t="s">
        <v>123</v>
      </c>
      <c r="C157" s="130" t="s">
        <v>274</v>
      </c>
      <c r="D157" s="131">
        <v>47</v>
      </c>
      <c r="E157" s="131"/>
      <c r="F157" s="131"/>
      <c r="G157" s="131">
        <v>16</v>
      </c>
      <c r="H157" s="131">
        <f t="shared" si="18"/>
        <v>63</v>
      </c>
      <c r="I157" s="134">
        <f t="shared" si="1"/>
        <v>694.84</v>
      </c>
      <c r="J157" s="134">
        <f t="shared" si="19"/>
        <v>390.65000000000003</v>
      </c>
      <c r="K157" s="148">
        <v>152.52000000000001</v>
      </c>
      <c r="L157" s="134">
        <f t="shared" si="3"/>
        <v>0</v>
      </c>
      <c r="M157" s="129"/>
      <c r="N157" s="129"/>
      <c r="O157" s="129"/>
      <c r="P157" s="129"/>
      <c r="Q157" s="129"/>
      <c r="R157" s="134">
        <v>0</v>
      </c>
      <c r="S157" s="129"/>
      <c r="T157" s="129"/>
      <c r="U157" s="129"/>
      <c r="V157" s="129"/>
      <c r="W157" s="129"/>
      <c r="X157" s="148">
        <v>117.03</v>
      </c>
      <c r="Y157" s="151">
        <v>43.13</v>
      </c>
      <c r="Z157" s="129"/>
      <c r="AA157" s="129">
        <v>23.03</v>
      </c>
      <c r="AB157" s="129"/>
      <c r="AC157" s="129">
        <v>4.59</v>
      </c>
      <c r="AD157" s="148">
        <v>32.35</v>
      </c>
      <c r="AE157" s="129"/>
      <c r="AF157" s="148">
        <v>18</v>
      </c>
      <c r="AG157" s="134">
        <v>1E-4</v>
      </c>
      <c r="AH157" s="139" t="s">
        <v>274</v>
      </c>
      <c r="AI157" s="134">
        <f t="shared" si="20"/>
        <v>304.19</v>
      </c>
      <c r="AJ157" s="140">
        <v>34.71</v>
      </c>
      <c r="AK157" s="129">
        <v>0</v>
      </c>
      <c r="AL157" s="129">
        <v>244.28</v>
      </c>
      <c r="AM157" s="129">
        <v>25.2</v>
      </c>
      <c r="AN157" s="134">
        <f t="shared" si="14"/>
        <v>0</v>
      </c>
      <c r="AO157" s="134">
        <f t="shared" si="21"/>
        <v>0</v>
      </c>
      <c r="AP157" s="129"/>
      <c r="AQ157" s="129"/>
      <c r="AR157" s="129"/>
      <c r="AS157" s="129"/>
      <c r="AT157" s="129"/>
      <c r="AU157" s="129"/>
      <c r="AV157" s="129"/>
      <c r="AW157" s="136"/>
      <c r="AX157" s="129"/>
      <c r="AY157" s="129"/>
      <c r="AZ157" s="129"/>
      <c r="BA157" s="129"/>
      <c r="BB157" s="129"/>
      <c r="BC157" s="129"/>
      <c r="BD157" s="129"/>
      <c r="BE157" s="129"/>
      <c r="BF157" s="134">
        <f t="shared" si="22"/>
        <v>694.84</v>
      </c>
      <c r="BG157" s="129"/>
      <c r="BH157" s="80"/>
      <c r="BI157" s="143"/>
    </row>
    <row r="158" spans="1:61">
      <c r="A158" s="129">
        <v>152</v>
      </c>
      <c r="B158" s="129" t="s">
        <v>123</v>
      </c>
      <c r="C158" s="130" t="s">
        <v>275</v>
      </c>
      <c r="D158" s="131">
        <v>10</v>
      </c>
      <c r="E158" s="131"/>
      <c r="F158" s="131"/>
      <c r="G158" s="131">
        <v>9</v>
      </c>
      <c r="H158" s="131">
        <f t="shared" si="18"/>
        <v>19</v>
      </c>
      <c r="I158" s="134">
        <f t="shared" si="1"/>
        <v>165.798</v>
      </c>
      <c r="J158" s="134">
        <f t="shared" si="19"/>
        <v>90.549999999999983</v>
      </c>
      <c r="K158" s="129">
        <v>40.19</v>
      </c>
      <c r="L158" s="134">
        <f t="shared" si="3"/>
        <v>22.5</v>
      </c>
      <c r="M158" s="129">
        <v>22.5</v>
      </c>
      <c r="N158" s="129"/>
      <c r="O158" s="129"/>
      <c r="P158" s="129"/>
      <c r="Q158" s="129"/>
      <c r="R158" s="134">
        <v>3.35</v>
      </c>
      <c r="S158" s="129">
        <v>3.35</v>
      </c>
      <c r="T158" s="129"/>
      <c r="U158" s="129"/>
      <c r="V158" s="129"/>
      <c r="W158" s="129"/>
      <c r="X158" s="129"/>
      <c r="Y158" s="136">
        <v>10.57</v>
      </c>
      <c r="Z158" s="129"/>
      <c r="AA158" s="129">
        <v>5.39</v>
      </c>
      <c r="AB158" s="129"/>
      <c r="AC158" s="129">
        <v>0.63</v>
      </c>
      <c r="AD158" s="129">
        <v>7.92</v>
      </c>
      <c r="AE158" s="129"/>
      <c r="AF158" s="129"/>
      <c r="AG158" s="134">
        <v>1E-4</v>
      </c>
      <c r="AH158" s="139" t="s">
        <v>275</v>
      </c>
      <c r="AI158" s="134">
        <f t="shared" si="20"/>
        <v>75.248000000000005</v>
      </c>
      <c r="AJ158" s="140">
        <v>8.6480000000000103</v>
      </c>
      <c r="AK158" s="129">
        <v>6.6</v>
      </c>
      <c r="AL158" s="129">
        <v>60</v>
      </c>
      <c r="AM158" s="129"/>
      <c r="AN158" s="134">
        <f t="shared" si="14"/>
        <v>0</v>
      </c>
      <c r="AO158" s="134">
        <f t="shared" si="21"/>
        <v>0</v>
      </c>
      <c r="AP158" s="129"/>
      <c r="AQ158" s="129"/>
      <c r="AR158" s="129"/>
      <c r="AS158" s="129"/>
      <c r="AT158" s="129"/>
      <c r="AU158" s="129"/>
      <c r="AV158" s="129"/>
      <c r="AW158" s="136"/>
      <c r="AX158" s="129"/>
      <c r="AY158" s="129"/>
      <c r="AZ158" s="129"/>
      <c r="BA158" s="129"/>
      <c r="BB158" s="129"/>
      <c r="BC158" s="129"/>
      <c r="BD158" s="129"/>
      <c r="BE158" s="129"/>
      <c r="BF158" s="134">
        <f t="shared" si="22"/>
        <v>165.798</v>
      </c>
      <c r="BG158" s="129" t="s">
        <v>884</v>
      </c>
      <c r="BH158" s="80" t="s">
        <v>885</v>
      </c>
      <c r="BI158" s="143" t="s">
        <v>885</v>
      </c>
    </row>
    <row r="159" spans="1:61">
      <c r="A159" s="129">
        <v>153</v>
      </c>
      <c r="B159" s="129" t="s">
        <v>276</v>
      </c>
      <c r="C159" s="130" t="s">
        <v>277</v>
      </c>
      <c r="D159" s="131"/>
      <c r="E159" s="131"/>
      <c r="F159" s="131"/>
      <c r="G159" s="131"/>
      <c r="H159" s="131">
        <f t="shared" si="18"/>
        <v>0</v>
      </c>
      <c r="I159" s="134">
        <f t="shared" ref="I159:I161" si="23">J159+AI159+AN159</f>
        <v>2298.431</v>
      </c>
      <c r="J159" s="134">
        <f t="shared" si="19"/>
        <v>1670</v>
      </c>
      <c r="K159" s="129"/>
      <c r="L159" s="134">
        <f t="shared" ref="L159:L161" si="24">SUM(M159:Q159)</f>
        <v>100</v>
      </c>
      <c r="M159" s="129"/>
      <c r="N159" s="129"/>
      <c r="O159" s="129">
        <v>100</v>
      </c>
      <c r="P159" s="129"/>
      <c r="Q159" s="129"/>
      <c r="R159" s="134">
        <f t="shared" ref="R159:R160" si="25">SUM(S159:U159)</f>
        <v>500</v>
      </c>
      <c r="S159" s="129"/>
      <c r="T159" s="129"/>
      <c r="U159" s="129">
        <v>500</v>
      </c>
      <c r="V159" s="129"/>
      <c r="W159" s="129"/>
      <c r="X159" s="129"/>
      <c r="Y159" s="136"/>
      <c r="Z159" s="129"/>
      <c r="AA159" s="129"/>
      <c r="AB159" s="129"/>
      <c r="AC159" s="129"/>
      <c r="AD159" s="129"/>
      <c r="AE159" s="129"/>
      <c r="AF159" s="129">
        <v>1070</v>
      </c>
      <c r="AG159" s="134"/>
      <c r="AH159" s="130" t="s">
        <v>277</v>
      </c>
      <c r="AI159" s="134">
        <f t="shared" si="20"/>
        <v>0</v>
      </c>
      <c r="AJ159" s="140"/>
      <c r="AK159" s="129"/>
      <c r="AL159" s="129"/>
      <c r="AM159" s="129"/>
      <c r="AN159" s="134">
        <f t="shared" si="14"/>
        <v>628.43100000000004</v>
      </c>
      <c r="AO159" s="134">
        <f t="shared" si="21"/>
        <v>217.44</v>
      </c>
      <c r="AP159" s="129"/>
      <c r="AQ159" s="129">
        <f>116+58.44+43</f>
        <v>217.44</v>
      </c>
      <c r="AR159" s="129"/>
      <c r="AS159" s="129"/>
      <c r="AT159" s="129"/>
      <c r="AU159" s="129"/>
      <c r="AV159" s="129"/>
      <c r="AW159" s="136">
        <f>69.6+34.96+16.66</f>
        <v>121.22</v>
      </c>
      <c r="AX159" s="129">
        <f>55.43+100</f>
        <v>155.43</v>
      </c>
      <c r="AY159" s="129"/>
      <c r="AZ159" s="129"/>
      <c r="BA159" s="129">
        <v>134.34100000000001</v>
      </c>
      <c r="BB159" s="129"/>
      <c r="BC159" s="129"/>
      <c r="BD159" s="129"/>
      <c r="BE159" s="129"/>
      <c r="BF159" s="134">
        <f t="shared" si="22"/>
        <v>2298.431</v>
      </c>
      <c r="BG159" s="129"/>
      <c r="BH159" s="80"/>
      <c r="BI159" s="143"/>
    </row>
    <row r="160" spans="1:61">
      <c r="A160" s="129">
        <v>154</v>
      </c>
      <c r="B160" s="129" t="s">
        <v>276</v>
      </c>
      <c r="C160" s="130" t="s">
        <v>278</v>
      </c>
      <c r="D160" s="131"/>
      <c r="E160" s="131"/>
      <c r="F160" s="131"/>
      <c r="G160" s="131"/>
      <c r="H160" s="131">
        <f t="shared" si="18"/>
        <v>0</v>
      </c>
      <c r="I160" s="134">
        <f t="shared" si="23"/>
        <v>7888.56</v>
      </c>
      <c r="J160" s="134">
        <f t="shared" si="19"/>
        <v>7865.56</v>
      </c>
      <c r="K160" s="129"/>
      <c r="L160" s="134">
        <f t="shared" si="24"/>
        <v>0</v>
      </c>
      <c r="M160" s="129"/>
      <c r="N160" s="129"/>
      <c r="O160" s="129"/>
      <c r="P160" s="129"/>
      <c r="Q160" s="129"/>
      <c r="R160" s="134">
        <f t="shared" si="25"/>
        <v>0</v>
      </c>
      <c r="S160" s="129"/>
      <c r="T160" s="129"/>
      <c r="U160" s="129"/>
      <c r="V160" s="129"/>
      <c r="W160" s="129"/>
      <c r="X160" s="129"/>
      <c r="Y160" s="136"/>
      <c r="Z160" s="129"/>
      <c r="AA160" s="129"/>
      <c r="AB160" s="129"/>
      <c r="AC160" s="129"/>
      <c r="AD160" s="129"/>
      <c r="AE160" s="129"/>
      <c r="AF160" s="129">
        <f>7853+12.56</f>
        <v>7865.56</v>
      </c>
      <c r="AG160" s="134"/>
      <c r="AH160" s="130" t="s">
        <v>278</v>
      </c>
      <c r="AI160" s="134">
        <f t="shared" si="20"/>
        <v>0</v>
      </c>
      <c r="AJ160" s="140"/>
      <c r="AK160" s="129"/>
      <c r="AL160" s="129"/>
      <c r="AM160" s="129"/>
      <c r="AN160" s="134">
        <f t="shared" si="14"/>
        <v>23</v>
      </c>
      <c r="AO160" s="134">
        <f t="shared" si="21"/>
        <v>0</v>
      </c>
      <c r="AP160" s="129"/>
      <c r="AQ160" s="129"/>
      <c r="AR160" s="129"/>
      <c r="AS160" s="129"/>
      <c r="AT160" s="129"/>
      <c r="AU160" s="129"/>
      <c r="AV160" s="129"/>
      <c r="AW160" s="136"/>
      <c r="AX160" s="129"/>
      <c r="AY160" s="129"/>
      <c r="AZ160" s="129"/>
      <c r="BA160" s="129">
        <v>23</v>
      </c>
      <c r="BB160" s="129"/>
      <c r="BC160" s="129"/>
      <c r="BD160" s="129"/>
      <c r="BE160" s="129"/>
      <c r="BF160" s="134">
        <f t="shared" si="22"/>
        <v>7888.56</v>
      </c>
      <c r="BG160" s="129"/>
      <c r="BH160" s="80"/>
      <c r="BI160" s="143"/>
    </row>
    <row r="161" spans="1:61" s="121" customFormat="1">
      <c r="A161" s="129">
        <v>155</v>
      </c>
      <c r="B161" s="129" t="s">
        <v>276</v>
      </c>
      <c r="C161" s="155" t="s">
        <v>279</v>
      </c>
      <c r="D161" s="131">
        <v>12</v>
      </c>
      <c r="E161" s="131">
        <f>484+804+189+32</f>
        <v>1509</v>
      </c>
      <c r="F161" s="131">
        <f>4+9+2</f>
        <v>15</v>
      </c>
      <c r="G161" s="131">
        <f>644+2</f>
        <v>646</v>
      </c>
      <c r="H161" s="131">
        <f t="shared" si="18"/>
        <v>2182</v>
      </c>
      <c r="I161" s="134">
        <f t="shared" si="23"/>
        <v>55475.710999999996</v>
      </c>
      <c r="J161" s="134">
        <f t="shared" si="19"/>
        <v>25294.161</v>
      </c>
      <c r="K161" s="129">
        <v>8000</v>
      </c>
      <c r="L161" s="134">
        <f t="shared" si="24"/>
        <v>1444.1610000000001</v>
      </c>
      <c r="M161" s="129">
        <v>200</v>
      </c>
      <c r="N161" s="129">
        <f>368+200+150</f>
        <v>718</v>
      </c>
      <c r="O161" s="129"/>
      <c r="P161" s="129">
        <v>500</v>
      </c>
      <c r="Q161" s="129">
        <v>26.161000000000001</v>
      </c>
      <c r="R161" s="134">
        <f>SUM(S161:V161)</f>
        <v>5300</v>
      </c>
      <c r="S161" s="129">
        <v>200</v>
      </c>
      <c r="T161" s="129">
        <v>100</v>
      </c>
      <c r="U161" s="129"/>
      <c r="V161" s="129">
        <v>5000</v>
      </c>
      <c r="W161" s="129"/>
      <c r="X161" s="129">
        <v>5500</v>
      </c>
      <c r="Y161" s="136">
        <v>1600</v>
      </c>
      <c r="Z161" s="129">
        <v>1500</v>
      </c>
      <c r="AA161" s="129">
        <v>750</v>
      </c>
      <c r="AB161" s="129"/>
      <c r="AC161" s="129">
        <f>100+150</f>
        <v>250</v>
      </c>
      <c r="AD161" s="129">
        <v>950</v>
      </c>
      <c r="AE161" s="129"/>
      <c r="AF161" s="129"/>
      <c r="AG161" s="129"/>
      <c r="AH161" s="155" t="s">
        <v>279</v>
      </c>
      <c r="AI161" s="134">
        <f t="shared" si="20"/>
        <v>12397.279999999999</v>
      </c>
      <c r="AJ161" s="129">
        <v>300</v>
      </c>
      <c r="AK161" s="129">
        <v>300</v>
      </c>
      <c r="AL161" s="129">
        <f>5518.28-600</f>
        <v>4918.28</v>
      </c>
      <c r="AM161" s="129">
        <v>6879</v>
      </c>
      <c r="AN161" s="134">
        <f t="shared" si="14"/>
        <v>17784.27</v>
      </c>
      <c r="AO161" s="134">
        <f t="shared" si="21"/>
        <v>12040.69</v>
      </c>
      <c r="AP161" s="129">
        <v>134.69</v>
      </c>
      <c r="AQ161" s="129">
        <f>45+3+11858</f>
        <v>11906</v>
      </c>
      <c r="AR161" s="129">
        <v>10</v>
      </c>
      <c r="AS161" s="129">
        <v>800</v>
      </c>
      <c r="AT161" s="129">
        <v>550</v>
      </c>
      <c r="AU161" s="129"/>
      <c r="AV161" s="129">
        <f>50+1300+295</f>
        <v>1645</v>
      </c>
      <c r="AW161" s="136"/>
      <c r="AX161" s="129">
        <v>800</v>
      </c>
      <c r="AY161" s="129"/>
      <c r="AZ161" s="129"/>
      <c r="BA161" s="129">
        <f>193.33+25+54+200+24.25+300+200+942</f>
        <v>1938.58</v>
      </c>
      <c r="BB161" s="129"/>
      <c r="BC161" s="129"/>
      <c r="BD161" s="129"/>
      <c r="BE161" s="129"/>
      <c r="BF161" s="134">
        <f t="shared" si="22"/>
        <v>55475.710999999996</v>
      </c>
      <c r="BG161" s="129"/>
      <c r="BH161" s="129"/>
      <c r="BI161" s="160"/>
    </row>
    <row r="162" spans="1:61">
      <c r="A162" s="156"/>
      <c r="B162" s="109"/>
      <c r="C162" s="157" t="s">
        <v>82</v>
      </c>
      <c r="D162" s="109">
        <f>SUBTOTAL(9,D7:D161)</f>
        <v>11954</v>
      </c>
      <c r="E162" s="109">
        <f t="shared" ref="E162:G162" si="26">SUBTOTAL(9,E7:E161)</f>
        <v>1731</v>
      </c>
      <c r="F162" s="109">
        <f t="shared" si="26"/>
        <v>28</v>
      </c>
      <c r="G162" s="109">
        <f t="shared" si="26"/>
        <v>6014</v>
      </c>
      <c r="H162" s="109">
        <f>D162+E162+F162+G162</f>
        <v>19727</v>
      </c>
      <c r="I162" s="109">
        <f>SUBTOTAL(9,I7:I161)</f>
        <v>253962.4632</v>
      </c>
      <c r="J162" s="109">
        <f t="shared" ref="J162:BF162" si="27">SUBTOTAL(9,J7:J161)</f>
        <v>164564.96700000003</v>
      </c>
      <c r="K162" s="109">
        <f t="shared" si="27"/>
        <v>55830.020000000011</v>
      </c>
      <c r="L162" s="109">
        <f t="shared" si="27"/>
        <v>17387.040999999997</v>
      </c>
      <c r="M162" s="109">
        <f t="shared" si="27"/>
        <v>6061.25</v>
      </c>
      <c r="N162" s="109">
        <f t="shared" si="27"/>
        <v>7323.3400000000011</v>
      </c>
      <c r="O162" s="109">
        <f t="shared" si="27"/>
        <v>2197.6999999999998</v>
      </c>
      <c r="P162" s="109">
        <f t="shared" si="27"/>
        <v>500</v>
      </c>
      <c r="Q162" s="109">
        <f t="shared" si="27"/>
        <v>1304.7510000000002</v>
      </c>
      <c r="R162" s="109">
        <f t="shared" si="27"/>
        <v>12365.8</v>
      </c>
      <c r="S162" s="129">
        <f t="shared" si="27"/>
        <v>1647.7999999999995</v>
      </c>
      <c r="T162" s="129">
        <f t="shared" si="27"/>
        <v>100</v>
      </c>
      <c r="U162" s="129">
        <f t="shared" si="27"/>
        <v>5618</v>
      </c>
      <c r="V162" s="129">
        <f t="shared" si="27"/>
        <v>5000</v>
      </c>
      <c r="W162" s="109">
        <f t="shared" si="27"/>
        <v>0</v>
      </c>
      <c r="X162" s="109">
        <f t="shared" si="27"/>
        <v>28840.77</v>
      </c>
      <c r="Y162" s="109">
        <f t="shared" si="27"/>
        <v>14162.539000000002</v>
      </c>
      <c r="Z162" s="109">
        <f t="shared" si="27"/>
        <v>1584.16</v>
      </c>
      <c r="AA162" s="109">
        <f t="shared" si="27"/>
        <v>7434.0049999999983</v>
      </c>
      <c r="AB162" s="109">
        <f t="shared" si="27"/>
        <v>0</v>
      </c>
      <c r="AC162" s="109">
        <f t="shared" si="27"/>
        <v>1623.8719999999998</v>
      </c>
      <c r="AD162" s="109">
        <f t="shared" si="27"/>
        <v>10371.850000000002</v>
      </c>
      <c r="AE162" s="109">
        <f t="shared" si="27"/>
        <v>0</v>
      </c>
      <c r="AF162" s="109">
        <f t="shared" si="27"/>
        <v>14964.91</v>
      </c>
      <c r="AG162" s="109">
        <f t="shared" si="27"/>
        <v>1.5199999999999964E-2</v>
      </c>
      <c r="AH162" s="159" t="s">
        <v>82</v>
      </c>
      <c r="AI162" s="109">
        <f t="shared" si="27"/>
        <v>55103.877200000017</v>
      </c>
      <c r="AJ162" s="109">
        <f t="shared" si="27"/>
        <v>13830.234999999995</v>
      </c>
      <c r="AK162" s="109">
        <f t="shared" si="27"/>
        <v>2027.8800000000003</v>
      </c>
      <c r="AL162" s="109">
        <f t="shared" si="27"/>
        <v>26282.979999999996</v>
      </c>
      <c r="AM162" s="109">
        <f t="shared" si="27"/>
        <v>12962.782199999998</v>
      </c>
      <c r="AN162" s="109">
        <f t="shared" si="27"/>
        <v>34293.618999999999</v>
      </c>
      <c r="AO162" s="109">
        <f t="shared" si="27"/>
        <v>12471.630000000001</v>
      </c>
      <c r="AP162" s="109">
        <f t="shared" si="27"/>
        <v>328.24</v>
      </c>
      <c r="AQ162" s="109">
        <f t="shared" si="27"/>
        <v>12143.39</v>
      </c>
      <c r="AR162" s="109">
        <f t="shared" si="27"/>
        <v>22.509999999999998</v>
      </c>
      <c r="AS162" s="109">
        <f t="shared" si="27"/>
        <v>800</v>
      </c>
      <c r="AT162" s="109">
        <f t="shared" si="27"/>
        <v>1570.5400000000002</v>
      </c>
      <c r="AU162" s="109">
        <f t="shared" si="27"/>
        <v>0</v>
      </c>
      <c r="AV162" s="109">
        <f t="shared" si="27"/>
        <v>2285</v>
      </c>
      <c r="AW162" s="109">
        <f t="shared" si="27"/>
        <v>2418.2099999999996</v>
      </c>
      <c r="AX162" s="109">
        <f t="shared" si="27"/>
        <v>975.43000000000006</v>
      </c>
      <c r="AY162" s="129">
        <f t="shared" si="27"/>
        <v>0</v>
      </c>
      <c r="AZ162" s="109">
        <f t="shared" si="27"/>
        <v>72.17</v>
      </c>
      <c r="BA162" s="109">
        <f t="shared" si="27"/>
        <v>13678.129000000003</v>
      </c>
      <c r="BB162" s="109"/>
      <c r="BC162" s="109"/>
      <c r="BD162" s="109"/>
      <c r="BE162" s="109">
        <f t="shared" si="27"/>
        <v>0</v>
      </c>
      <c r="BF162" s="109">
        <f t="shared" si="27"/>
        <v>253962.4632</v>
      </c>
      <c r="BG162" s="129"/>
      <c r="BH162" s="80"/>
      <c r="BI162" s="143"/>
    </row>
    <row r="163" spans="1:61" ht="60" customHeight="1">
      <c r="A163" s="295" t="s">
        <v>886</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295"/>
      <c r="AH163" s="295" t="s">
        <v>886</v>
      </c>
      <c r="AI163" s="295"/>
      <c r="AJ163" s="295"/>
      <c r="AK163" s="295"/>
      <c r="AL163" s="295"/>
      <c r="AM163" s="295"/>
      <c r="AN163" s="295"/>
      <c r="AO163" s="295"/>
      <c r="AP163" s="295"/>
      <c r="AQ163" s="295"/>
      <c r="AR163" s="295"/>
      <c r="AS163" s="295"/>
      <c r="AT163" s="295"/>
      <c r="AU163" s="295"/>
      <c r="AV163" s="295"/>
      <c r="AW163" s="295"/>
      <c r="AX163" s="295"/>
      <c r="AY163" s="295"/>
      <c r="AZ163" s="295"/>
      <c r="BA163" s="295"/>
      <c r="BB163" s="295"/>
      <c r="BC163" s="295"/>
      <c r="BD163" s="295"/>
      <c r="BE163" s="295"/>
      <c r="BF163" s="295"/>
    </row>
  </sheetData>
  <autoFilter ref="A6:BI163"/>
  <mergeCells count="60">
    <mergeCell ref="BG3:BG6"/>
    <mergeCell ref="BH3:BH6"/>
    <mergeCell ref="BI3:BI6"/>
    <mergeCell ref="BB3:BB6"/>
    <mergeCell ref="BC3:BC6"/>
    <mergeCell ref="BD3:BD6"/>
    <mergeCell ref="BE3:BE6"/>
    <mergeCell ref="BF3:BF6"/>
    <mergeCell ref="AW5:AW6"/>
    <mergeCell ref="AX5:AX6"/>
    <mergeCell ref="AY5:AY6"/>
    <mergeCell ref="AZ5:AZ6"/>
    <mergeCell ref="BA5:BA6"/>
    <mergeCell ref="AR5:AR6"/>
    <mergeCell ref="AS5:AS6"/>
    <mergeCell ref="AT5:AT6"/>
    <mergeCell ref="AU5:AU6"/>
    <mergeCell ref="AV5:AV6"/>
    <mergeCell ref="AJ5:AJ6"/>
    <mergeCell ref="AK5:AK6"/>
    <mergeCell ref="AL5:AL6"/>
    <mergeCell ref="AM5:AM6"/>
    <mergeCell ref="AN5:AN6"/>
    <mergeCell ref="A163:AF163"/>
    <mergeCell ref="AH163:BF163"/>
    <mergeCell ref="A3:A6"/>
    <mergeCell ref="B3:B6"/>
    <mergeCell ref="C3:C6"/>
    <mergeCell ref="D3:D6"/>
    <mergeCell ref="E3:E6"/>
    <mergeCell ref="F3:F6"/>
    <mergeCell ref="G3:G6"/>
    <mergeCell ref="H3:H6"/>
    <mergeCell ref="I4:I6"/>
    <mergeCell ref="J5:J6"/>
    <mergeCell ref="K5:K6"/>
    <mergeCell ref="R5:R6"/>
    <mergeCell ref="W5:W6"/>
    <mergeCell ref="X5:X6"/>
    <mergeCell ref="I3:BA3"/>
    <mergeCell ref="J4:AF4"/>
    <mergeCell ref="AI4:AM4"/>
    <mergeCell ref="AN4:BA4"/>
    <mergeCell ref="L5:Q5"/>
    <mergeCell ref="AO5:AQ5"/>
    <mergeCell ref="Y5:Y6"/>
    <mergeCell ref="Z5:Z6"/>
    <mergeCell ref="AA5:AA6"/>
    <mergeCell ref="AB5:AB6"/>
    <mergeCell ref="AC5:AC6"/>
    <mergeCell ref="AD5:AD6"/>
    <mergeCell ref="AE5:AE6"/>
    <mergeCell ref="AF5:AF6"/>
    <mergeCell ref="AH4:AH6"/>
    <mergeCell ref="AI5:AI6"/>
    <mergeCell ref="A1:AF1"/>
    <mergeCell ref="AH1:BF1"/>
    <mergeCell ref="A2:C2"/>
    <mergeCell ref="AC2:AF2"/>
    <mergeCell ref="BB2:BF2"/>
  </mergeCells>
  <phoneticPr fontId="62" type="noConversion"/>
  <printOptions horizontalCentered="1"/>
  <pageMargins left="0.118110236220472" right="0.118110236220472" top="0.70866141732283505" bottom="0.35433070866141703" header="0.31496062992126" footer="0.118110236220472"/>
  <pageSetup paperSize="9" pageOrder="overThenDown" orientation="landscape"/>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Zeros="0" workbookViewId="0">
      <selection activeCell="H23" sqref="H23"/>
    </sheetView>
  </sheetViews>
  <sheetFormatPr defaultColWidth="9" defaultRowHeight="14.25"/>
  <cols>
    <col min="1" max="1" width="29.125" style="103" customWidth="1"/>
    <col min="2" max="2" width="8.5" style="104" customWidth="1"/>
    <col min="3" max="3" width="15.625" style="104" customWidth="1"/>
    <col min="4" max="16384" width="9" style="103"/>
  </cols>
  <sheetData>
    <row r="1" spans="1:3" s="102" customFormat="1" ht="27.75" customHeight="1">
      <c r="A1" s="305" t="s">
        <v>890</v>
      </c>
      <c r="B1" s="305"/>
      <c r="C1" s="305"/>
    </row>
    <row r="2" spans="1:3" s="102" customFormat="1" ht="16.5" customHeight="1">
      <c r="A2" s="102" t="s">
        <v>891</v>
      </c>
      <c r="B2" s="105"/>
      <c r="C2" s="105"/>
    </row>
    <row r="3" spans="1:3" s="102" customFormat="1" ht="16.5" customHeight="1">
      <c r="A3" s="306" t="s">
        <v>892</v>
      </c>
      <c r="B3" s="306"/>
      <c r="C3" s="306"/>
    </row>
    <row r="4" spans="1:3" s="102" customFormat="1" ht="16.5" customHeight="1">
      <c r="A4" s="106" t="s">
        <v>893</v>
      </c>
      <c r="B4" s="107" t="s">
        <v>82</v>
      </c>
      <c r="C4" s="108" t="s">
        <v>894</v>
      </c>
    </row>
    <row r="5" spans="1:3" s="102" customFormat="1" ht="16.5" customHeight="1">
      <c r="A5" s="109" t="s">
        <v>895</v>
      </c>
      <c r="B5" s="110">
        <v>366020</v>
      </c>
      <c r="C5" s="111"/>
    </row>
    <row r="6" spans="1:3" s="102" customFormat="1" ht="16.5" customHeight="1">
      <c r="A6" s="112" t="s">
        <v>896</v>
      </c>
      <c r="B6" s="111">
        <v>5600</v>
      </c>
      <c r="C6" s="111"/>
    </row>
    <row r="7" spans="1:3" s="102" customFormat="1" ht="16.5" customHeight="1">
      <c r="A7" s="112" t="s">
        <v>897</v>
      </c>
      <c r="B7" s="111">
        <v>326330</v>
      </c>
      <c r="C7" s="111"/>
    </row>
    <row r="8" spans="1:3" s="102" customFormat="1" ht="16.5" customHeight="1">
      <c r="A8" s="113" t="s">
        <v>898</v>
      </c>
      <c r="B8" s="111">
        <v>1618</v>
      </c>
      <c r="C8" s="111"/>
    </row>
    <row r="9" spans="1:3" s="102" customFormat="1" ht="16.5" customHeight="1">
      <c r="A9" s="113" t="s">
        <v>899</v>
      </c>
      <c r="B9" s="111">
        <v>96521</v>
      </c>
      <c r="C9" s="111"/>
    </row>
    <row r="10" spans="1:3" s="102" customFormat="1" ht="16.5" customHeight="1">
      <c r="A10" s="113" t="s">
        <v>900</v>
      </c>
      <c r="B10" s="111">
        <v>36588</v>
      </c>
      <c r="C10" s="111"/>
    </row>
    <row r="11" spans="1:3" s="102" customFormat="1" ht="16.5" customHeight="1">
      <c r="A11" s="113" t="s">
        <v>901</v>
      </c>
      <c r="B11" s="111">
        <v>1407</v>
      </c>
      <c r="C11" s="111"/>
    </row>
    <row r="12" spans="1:3" s="102" customFormat="1" ht="16.5" customHeight="1">
      <c r="A12" s="113" t="s">
        <v>902</v>
      </c>
      <c r="B12" s="111">
        <v>620</v>
      </c>
      <c r="C12" s="111"/>
    </row>
    <row r="13" spans="1:3" s="102" customFormat="1" ht="16.5" customHeight="1">
      <c r="A13" s="113" t="s">
        <v>903</v>
      </c>
      <c r="B13" s="111">
        <v>215</v>
      </c>
      <c r="C13" s="111"/>
    </row>
    <row r="14" spans="1:3" s="102" customFormat="1" ht="16.5" customHeight="1">
      <c r="A14" s="113" t="s">
        <v>904</v>
      </c>
      <c r="B14" s="111">
        <v>2351</v>
      </c>
      <c r="C14" s="111"/>
    </row>
    <row r="15" spans="1:3" s="102" customFormat="1" ht="16.5" customHeight="1">
      <c r="A15" s="113" t="s">
        <v>905</v>
      </c>
      <c r="B15" s="111">
        <v>5694</v>
      </c>
      <c r="C15" s="111"/>
    </row>
    <row r="16" spans="1:3" s="102" customFormat="1" ht="16.5" customHeight="1">
      <c r="A16" s="114" t="s">
        <v>906</v>
      </c>
      <c r="B16" s="111">
        <v>180</v>
      </c>
      <c r="C16" s="111"/>
    </row>
    <row r="17" spans="1:3" s="102" customFormat="1" ht="16.5" customHeight="1">
      <c r="A17" s="114" t="s">
        <v>907</v>
      </c>
      <c r="B17" s="111">
        <v>0</v>
      </c>
      <c r="C17" s="111"/>
    </row>
    <row r="18" spans="1:3" s="102" customFormat="1" ht="16.5" customHeight="1">
      <c r="A18" s="113" t="s">
        <v>908</v>
      </c>
      <c r="B18" s="111">
        <v>0</v>
      </c>
      <c r="C18" s="111"/>
    </row>
    <row r="19" spans="1:3" s="102" customFormat="1" ht="16.5" customHeight="1">
      <c r="A19" s="114" t="s">
        <v>909</v>
      </c>
      <c r="B19" s="111">
        <v>14540</v>
      </c>
      <c r="C19" s="111"/>
    </row>
    <row r="20" spans="1:3" s="102" customFormat="1" ht="16.5" customHeight="1">
      <c r="A20" s="114" t="s">
        <v>910</v>
      </c>
      <c r="B20" s="111">
        <v>15073</v>
      </c>
      <c r="C20" s="111"/>
    </row>
    <row r="21" spans="1:3" s="102" customFormat="1" ht="16.5" customHeight="1">
      <c r="A21" s="115" t="s">
        <v>911</v>
      </c>
      <c r="B21" s="111">
        <v>0</v>
      </c>
      <c r="C21" s="111"/>
    </row>
    <row r="22" spans="1:3" s="102" customFormat="1" ht="16.5" customHeight="1">
      <c r="A22" s="115" t="s">
        <v>912</v>
      </c>
      <c r="B22" s="111">
        <v>0</v>
      </c>
      <c r="C22" s="111"/>
    </row>
    <row r="23" spans="1:3" s="102" customFormat="1" ht="16.5" customHeight="1">
      <c r="A23" s="115" t="s">
        <v>913</v>
      </c>
      <c r="B23" s="111">
        <v>0</v>
      </c>
      <c r="C23" s="111"/>
    </row>
    <row r="24" spans="1:3" s="102" customFormat="1" ht="16.5" customHeight="1">
      <c r="A24" s="115" t="s">
        <v>914</v>
      </c>
      <c r="B24" s="111">
        <v>1477</v>
      </c>
      <c r="C24" s="111"/>
    </row>
    <row r="25" spans="1:3" s="102" customFormat="1" ht="17.25" customHeight="1">
      <c r="A25" s="115" t="s">
        <v>915</v>
      </c>
      <c r="B25" s="111">
        <v>28347</v>
      </c>
      <c r="C25" s="116"/>
    </row>
    <row r="26" spans="1:3" s="102" customFormat="1" ht="15.75" customHeight="1">
      <c r="A26" s="115" t="s">
        <v>916</v>
      </c>
      <c r="B26" s="111">
        <v>30</v>
      </c>
      <c r="C26" s="111"/>
    </row>
    <row r="27" spans="1:3" s="102" customFormat="1" ht="15.75" customHeight="1">
      <c r="A27" s="115" t="s">
        <v>917</v>
      </c>
      <c r="B27" s="111">
        <v>751</v>
      </c>
      <c r="C27" s="111"/>
    </row>
    <row r="28" spans="1:3" s="102" customFormat="1" ht="15.75" customHeight="1">
      <c r="A28" s="115" t="s">
        <v>918</v>
      </c>
      <c r="B28" s="111">
        <v>36978</v>
      </c>
      <c r="C28" s="111"/>
    </row>
    <row r="29" spans="1:3" s="102" customFormat="1" ht="15.75" customHeight="1">
      <c r="A29" s="115" t="s">
        <v>919</v>
      </c>
      <c r="B29" s="111">
        <v>48583</v>
      </c>
      <c r="C29" s="111"/>
    </row>
    <row r="30" spans="1:3" s="102" customFormat="1" ht="15.75" customHeight="1">
      <c r="A30" s="115" t="s">
        <v>920</v>
      </c>
      <c r="B30" s="111">
        <v>972</v>
      </c>
      <c r="C30" s="111"/>
    </row>
    <row r="31" spans="1:3" s="102" customFormat="1" ht="15.75" customHeight="1">
      <c r="A31" s="115" t="s">
        <v>921</v>
      </c>
      <c r="B31" s="111">
        <v>0</v>
      </c>
      <c r="C31" s="111"/>
    </row>
    <row r="32" spans="1:3" s="102" customFormat="1" ht="15.75" customHeight="1">
      <c r="A32" s="115" t="s">
        <v>922</v>
      </c>
      <c r="B32" s="111">
        <v>24707</v>
      </c>
      <c r="C32" s="111"/>
    </row>
    <row r="33" spans="1:3" s="102" customFormat="1" ht="15.75" customHeight="1">
      <c r="A33" s="115" t="s">
        <v>923</v>
      </c>
      <c r="B33" s="111">
        <v>3669</v>
      </c>
      <c r="C33" s="111"/>
    </row>
    <row r="34" spans="1:3" s="102" customFormat="1" ht="15.75" customHeight="1">
      <c r="A34" s="115" t="s">
        <v>924</v>
      </c>
      <c r="B34" s="111">
        <v>0</v>
      </c>
      <c r="C34" s="111"/>
    </row>
    <row r="35" spans="1:3" s="102" customFormat="1" ht="15.75" customHeight="1">
      <c r="A35" s="115" t="s">
        <v>925</v>
      </c>
      <c r="B35" s="111">
        <v>0</v>
      </c>
      <c r="C35" s="111"/>
    </row>
    <row r="36" spans="1:3" s="102" customFormat="1" ht="15.75" customHeight="1">
      <c r="A36" s="115" t="s">
        <v>926</v>
      </c>
      <c r="B36" s="111">
        <v>0</v>
      </c>
      <c r="C36" s="111"/>
    </row>
    <row r="37" spans="1:3" s="102" customFormat="1" ht="15.75" customHeight="1">
      <c r="A37" s="115" t="s">
        <v>927</v>
      </c>
      <c r="B37" s="111">
        <v>0</v>
      </c>
      <c r="C37" s="111"/>
    </row>
    <row r="38" spans="1:3" s="102" customFormat="1" ht="15.75" customHeight="1">
      <c r="A38" s="115" t="s">
        <v>928</v>
      </c>
      <c r="B38" s="111">
        <v>3136</v>
      </c>
      <c r="C38" s="111"/>
    </row>
    <row r="39" spans="1:3" s="102" customFormat="1" ht="15.75" customHeight="1">
      <c r="A39" s="115" t="s">
        <v>929</v>
      </c>
      <c r="B39" s="111">
        <v>176</v>
      </c>
      <c r="C39" s="111"/>
    </row>
    <row r="40" spans="1:3" s="102" customFormat="1" ht="15.75" customHeight="1">
      <c r="A40" s="115" t="s">
        <v>930</v>
      </c>
      <c r="B40" s="111">
        <v>70</v>
      </c>
      <c r="C40" s="111"/>
    </row>
    <row r="41" spans="1:3" s="102" customFormat="1" ht="15.75" customHeight="1">
      <c r="A41" s="115" t="s">
        <v>931</v>
      </c>
      <c r="B41" s="111">
        <v>0</v>
      </c>
      <c r="C41" s="111"/>
    </row>
    <row r="42" spans="1:3" s="102" customFormat="1" ht="15.75" customHeight="1">
      <c r="A42" s="114" t="s">
        <v>932</v>
      </c>
      <c r="B42" s="111">
        <v>2627</v>
      </c>
      <c r="C42" s="111"/>
    </row>
    <row r="43" spans="1:3" s="102" customFormat="1" ht="15.75" customHeight="1">
      <c r="A43" s="114"/>
      <c r="B43" s="111"/>
      <c r="C43" s="111"/>
    </row>
    <row r="44" spans="1:3" s="102" customFormat="1" ht="15.75" customHeight="1">
      <c r="A44" s="112" t="s">
        <v>933</v>
      </c>
      <c r="B44" s="111">
        <v>34090</v>
      </c>
      <c r="C44" s="111"/>
    </row>
    <row r="45" spans="1:3" s="102" customFormat="1" ht="15.75" customHeight="1">
      <c r="A45" s="117" t="s">
        <v>934</v>
      </c>
      <c r="B45" s="111">
        <v>3147</v>
      </c>
      <c r="C45" s="111"/>
    </row>
    <row r="46" spans="1:3" s="102" customFormat="1" ht="15.75" customHeight="1">
      <c r="A46" s="117" t="s">
        <v>935</v>
      </c>
      <c r="B46" s="111">
        <v>0</v>
      </c>
      <c r="C46" s="111"/>
    </row>
    <row r="47" spans="1:3" s="102" customFormat="1" ht="15.75" customHeight="1">
      <c r="A47" s="117" t="s">
        <v>936</v>
      </c>
      <c r="B47" s="111">
        <v>500</v>
      </c>
      <c r="C47" s="111"/>
    </row>
    <row r="48" spans="1:3" s="102" customFormat="1" ht="15.75" customHeight="1">
      <c r="A48" s="117" t="s">
        <v>937</v>
      </c>
      <c r="B48" s="111">
        <v>45</v>
      </c>
      <c r="C48" s="111"/>
    </row>
    <row r="49" spans="1:3" s="102" customFormat="1" ht="15.75" customHeight="1">
      <c r="A49" s="117" t="s">
        <v>938</v>
      </c>
      <c r="B49" s="111">
        <v>1824</v>
      </c>
      <c r="C49" s="111"/>
    </row>
    <row r="50" spans="1:3" s="102" customFormat="1" ht="15.75" customHeight="1">
      <c r="A50" s="117" t="s">
        <v>939</v>
      </c>
      <c r="B50" s="111">
        <v>581</v>
      </c>
      <c r="C50" s="111"/>
    </row>
    <row r="51" spans="1:3" s="102" customFormat="1" ht="15.75" customHeight="1">
      <c r="A51" s="117" t="s">
        <v>940</v>
      </c>
      <c r="B51" s="111">
        <v>485</v>
      </c>
      <c r="C51" s="111"/>
    </row>
    <row r="52" spans="1:3" s="102" customFormat="1" ht="15.75" customHeight="1">
      <c r="A52" s="117" t="s">
        <v>941</v>
      </c>
      <c r="B52" s="111">
        <v>518</v>
      </c>
      <c r="C52" s="111"/>
    </row>
    <row r="53" spans="1:3" s="102" customFormat="1" ht="15.75" customHeight="1">
      <c r="A53" s="117" t="s">
        <v>942</v>
      </c>
      <c r="B53" s="111">
        <v>438</v>
      </c>
      <c r="C53" s="111"/>
    </row>
    <row r="54" spans="1:3" s="102" customFormat="1" ht="15.75" customHeight="1">
      <c r="A54" s="117" t="s">
        <v>943</v>
      </c>
      <c r="B54" s="111">
        <v>9236</v>
      </c>
      <c r="C54" s="111"/>
    </row>
    <row r="55" spans="1:3" s="102" customFormat="1" ht="15.75" customHeight="1">
      <c r="A55" s="117" t="s">
        <v>944</v>
      </c>
      <c r="B55" s="111">
        <v>48</v>
      </c>
      <c r="C55" s="111"/>
    </row>
    <row r="56" spans="1:3" s="102" customFormat="1" ht="15.75" customHeight="1">
      <c r="A56" s="117" t="s">
        <v>945</v>
      </c>
      <c r="B56" s="111">
        <v>8316</v>
      </c>
      <c r="C56" s="111"/>
    </row>
    <row r="57" spans="1:3" s="102" customFormat="1" ht="15.75" customHeight="1">
      <c r="A57" s="117" t="s">
        <v>946</v>
      </c>
      <c r="B57" s="111">
        <v>3149</v>
      </c>
      <c r="C57" s="111"/>
    </row>
    <row r="58" spans="1:3" s="102" customFormat="1" ht="15.75" customHeight="1">
      <c r="A58" s="117" t="s">
        <v>947</v>
      </c>
      <c r="B58" s="111">
        <v>1591</v>
      </c>
      <c r="C58" s="111"/>
    </row>
    <row r="59" spans="1:3" s="102" customFormat="1" ht="15.75" customHeight="1">
      <c r="A59" s="117" t="s">
        <v>948</v>
      </c>
      <c r="B59" s="111">
        <v>144</v>
      </c>
      <c r="C59" s="111"/>
    </row>
    <row r="60" spans="1:3" s="102" customFormat="1" ht="15.75" customHeight="1">
      <c r="A60" s="117" t="s">
        <v>949</v>
      </c>
      <c r="B60" s="111">
        <v>36</v>
      </c>
      <c r="C60" s="111"/>
    </row>
    <row r="61" spans="1:3" s="102" customFormat="1" ht="15.75" customHeight="1">
      <c r="A61" s="117" t="s">
        <v>950</v>
      </c>
      <c r="B61" s="111">
        <v>325</v>
      </c>
      <c r="C61" s="111"/>
    </row>
    <row r="62" spans="1:3" s="102" customFormat="1" ht="15.75" customHeight="1">
      <c r="A62" s="117" t="s">
        <v>951</v>
      </c>
      <c r="B62" s="111">
        <v>2901</v>
      </c>
      <c r="C62" s="111"/>
    </row>
    <row r="63" spans="1:3" s="102" customFormat="1" ht="15.75" customHeight="1">
      <c r="A63" s="117" t="s">
        <v>952</v>
      </c>
      <c r="B63" s="111">
        <v>25</v>
      </c>
      <c r="C63" s="111"/>
    </row>
    <row r="64" spans="1:3" s="102" customFormat="1" ht="15.75" customHeight="1">
      <c r="A64" s="117" t="s">
        <v>953</v>
      </c>
      <c r="B64" s="111">
        <v>781</v>
      </c>
      <c r="C64" s="111"/>
    </row>
    <row r="65" spans="1:3" s="102" customFormat="1" ht="15.75" customHeight="1">
      <c r="A65" s="118" t="s">
        <v>954</v>
      </c>
      <c r="B65" s="111">
        <v>0</v>
      </c>
      <c r="C65" s="111"/>
    </row>
    <row r="66" spans="1:3" s="102" customFormat="1" ht="11.25" customHeight="1">
      <c r="A66" s="119"/>
      <c r="B66" s="120"/>
      <c r="C66" s="120"/>
    </row>
    <row r="68" spans="1:3" ht="28.5" customHeight="1"/>
  </sheetData>
  <mergeCells count="2">
    <mergeCell ref="A1:C1"/>
    <mergeCell ref="A3:C3"/>
  </mergeCells>
  <phoneticPr fontId="62" type="noConversion"/>
  <conditionalFormatting sqref="A7:A43">
    <cfRule type="cellIs" dxfId="0" priority="2" stopIfTrue="1" operator="equal">
      <formula>0</formula>
    </cfRule>
  </conditionalFormatting>
  <printOptions horizontalCentered="1"/>
  <pageMargins left="0.35433070866141703" right="0.35433070866141703" top="0.70866141732283505" bottom="0.39370078740157499" header="0.511811023622047" footer="0.118110236220472"/>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Q40" sqref="Q40"/>
    </sheetView>
  </sheetViews>
  <sheetFormatPr defaultColWidth="8.75" defaultRowHeight="13.5"/>
  <cols>
    <col min="1" max="1" width="30.25" style="12" customWidth="1"/>
    <col min="2" max="9" width="8.75" style="12"/>
    <col min="10" max="10" width="18.75" style="12" customWidth="1"/>
    <col min="11" max="16384" width="8.75" style="12"/>
  </cols>
  <sheetData>
    <row r="1" spans="1:10" ht="30" customHeight="1">
      <c r="A1" s="307" t="s">
        <v>955</v>
      </c>
      <c r="B1" s="307"/>
      <c r="C1" s="307"/>
      <c r="D1" s="307"/>
      <c r="E1" s="307"/>
      <c r="F1" s="307"/>
      <c r="G1" s="307"/>
      <c r="H1" s="307"/>
      <c r="I1" s="307"/>
      <c r="J1" s="307"/>
    </row>
    <row r="2" spans="1:10" ht="24" customHeight="1">
      <c r="A2" s="94" t="s">
        <v>956</v>
      </c>
      <c r="B2" s="95"/>
      <c r="C2" s="95"/>
      <c r="D2" s="95"/>
      <c r="E2" s="95"/>
      <c r="F2" s="95"/>
      <c r="G2" s="95"/>
      <c r="H2" s="95"/>
      <c r="I2" s="95"/>
      <c r="J2" s="100" t="s">
        <v>957</v>
      </c>
    </row>
    <row r="3" spans="1:10" ht="27" customHeight="1">
      <c r="A3" s="96" t="s">
        <v>958</v>
      </c>
      <c r="B3" s="308" t="s">
        <v>959</v>
      </c>
      <c r="C3" s="309"/>
      <c r="D3" s="310"/>
      <c r="E3" s="308" t="s">
        <v>960</v>
      </c>
      <c r="F3" s="309"/>
      <c r="G3" s="310"/>
      <c r="H3" s="308" t="s">
        <v>961</v>
      </c>
      <c r="I3" s="309"/>
      <c r="J3" s="310"/>
    </row>
    <row r="4" spans="1:10" ht="40.5">
      <c r="A4" s="96"/>
      <c r="B4" s="96" t="s">
        <v>962</v>
      </c>
      <c r="C4" s="96" t="s">
        <v>963</v>
      </c>
      <c r="D4" s="96" t="s">
        <v>964</v>
      </c>
      <c r="E4" s="96" t="s">
        <v>962</v>
      </c>
      <c r="F4" s="96" t="s">
        <v>963</v>
      </c>
      <c r="G4" s="96" t="s">
        <v>964</v>
      </c>
      <c r="H4" s="96" t="s">
        <v>962</v>
      </c>
      <c r="I4" s="96" t="s">
        <v>963</v>
      </c>
      <c r="J4" s="96" t="s">
        <v>964</v>
      </c>
    </row>
    <row r="5" spans="1:10" ht="39" customHeight="1">
      <c r="A5" s="97" t="s">
        <v>965</v>
      </c>
      <c r="B5" s="98"/>
      <c r="C5" s="98"/>
      <c r="D5" s="98"/>
      <c r="E5" s="98"/>
      <c r="F5" s="98"/>
      <c r="G5" s="98"/>
      <c r="H5" s="98"/>
      <c r="I5" s="98"/>
      <c r="J5" s="101"/>
    </row>
    <row r="6" spans="1:10" ht="39" customHeight="1">
      <c r="A6" s="96" t="s">
        <v>966</v>
      </c>
      <c r="B6" s="99"/>
      <c r="C6" s="99"/>
      <c r="D6" s="99"/>
      <c r="E6" s="99"/>
      <c r="F6" s="99"/>
      <c r="G6" s="99"/>
      <c r="H6" s="99"/>
      <c r="I6" s="99"/>
      <c r="J6" s="99"/>
    </row>
    <row r="7" spans="1:10" ht="45" customHeight="1">
      <c r="A7" s="311" t="s">
        <v>967</v>
      </c>
      <c r="B7" s="311"/>
      <c r="C7" s="311"/>
      <c r="D7" s="311"/>
      <c r="E7" s="311"/>
      <c r="F7" s="311"/>
      <c r="G7" s="311"/>
      <c r="H7" s="311"/>
      <c r="I7" s="311"/>
      <c r="J7" s="311"/>
    </row>
  </sheetData>
  <mergeCells count="5">
    <mergeCell ref="A1:J1"/>
    <mergeCell ref="B3:D3"/>
    <mergeCell ref="E3:G3"/>
    <mergeCell ref="H3:J3"/>
    <mergeCell ref="A7:J7"/>
  </mergeCells>
  <phoneticPr fontId="62"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H28" sqref="H28"/>
    </sheetView>
  </sheetViews>
  <sheetFormatPr defaultColWidth="9" defaultRowHeight="14.25"/>
  <cols>
    <col min="1" max="1" width="29.25" style="90" customWidth="1"/>
    <col min="2" max="2" width="35.75" style="90" customWidth="1"/>
    <col min="3" max="16384" width="9" style="90"/>
  </cols>
  <sheetData>
    <row r="1" spans="1:2" ht="22.5" customHeight="1">
      <c r="A1" s="312" t="s">
        <v>968</v>
      </c>
      <c r="B1" s="312"/>
    </row>
    <row r="2" spans="1:2" ht="22.5" customHeight="1">
      <c r="A2" s="91" t="s">
        <v>969</v>
      </c>
      <c r="B2" s="92" t="s">
        <v>957</v>
      </c>
    </row>
    <row r="3" spans="1:2" ht="22.5" customHeight="1">
      <c r="A3" s="93" t="s">
        <v>970</v>
      </c>
      <c r="B3" s="93" t="s">
        <v>971</v>
      </c>
    </row>
    <row r="4" spans="1:2" ht="22.5" customHeight="1">
      <c r="A4" s="93">
        <v>308000</v>
      </c>
      <c r="B4" s="93">
        <v>306839.53000000003</v>
      </c>
    </row>
  </sheetData>
  <mergeCells count="1">
    <mergeCell ref="A1:B1"/>
  </mergeCells>
  <phoneticPr fontId="62"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16</vt:i4>
      </vt:variant>
    </vt:vector>
  </HeadingPairs>
  <TitlesOfParts>
    <vt:vector size="41" baseType="lpstr">
      <vt:lpstr>目录</vt:lpstr>
      <vt:lpstr>收入表（表一）</vt:lpstr>
      <vt:lpstr>支出表（经济分类表-明细）（表二）</vt:lpstr>
      <vt:lpstr>一般公共预算支出表（功能分类）（表三）</vt:lpstr>
      <vt:lpstr>一般公共预算本级支出表(表四）</vt:lpstr>
      <vt:lpstr>一般公共预算本级基本支出表（表五）</vt:lpstr>
      <vt:lpstr>税收返还和转移支付分项目表（表六）</vt:lpstr>
      <vt:lpstr>税收返还和转移支付分地区表（表六）</vt:lpstr>
      <vt:lpstr>一般债务限额和余额表（表八）</vt:lpstr>
      <vt:lpstr>专项债务限额和余额表 （表九）</vt:lpstr>
      <vt:lpstr>政府性基金收入预算表（表十）</vt:lpstr>
      <vt:lpstr>政府性基金支出预算表（表十一）</vt:lpstr>
      <vt:lpstr>政府性基金本级支出预算表（（表十二）)</vt:lpstr>
      <vt:lpstr>政府性基金分项目表（表十三）</vt:lpstr>
      <vt:lpstr>政府性基金分地区表（表十四）</vt:lpstr>
      <vt:lpstr>社会保险基金收入预算表（（表十五））</vt:lpstr>
      <vt:lpstr>社会保险基金支出预算表（表十六）</vt:lpstr>
      <vt:lpstr>国有资本经营收入表（表十七）</vt:lpstr>
      <vt:lpstr>国有资本经营支出表（表十八）</vt:lpstr>
      <vt:lpstr>本级国有资本经营支出表（表十九） </vt:lpstr>
      <vt:lpstr>对下安排转移支付的应当公开国有资本经营预算转移支付表（表二十）</vt:lpstr>
      <vt:lpstr>三公（表二十一）</vt:lpstr>
      <vt:lpstr>新增债券使用安排表（表二十二）</vt:lpstr>
      <vt:lpstr>专项债券使用安排表（表二十三）</vt:lpstr>
      <vt:lpstr>Sheet1</vt:lpstr>
      <vt:lpstr>'本级国有资本经营支出表（表十九） '!Print_Area</vt:lpstr>
      <vt:lpstr>'国有资本经营收入表（表十七）'!Print_Area</vt:lpstr>
      <vt:lpstr>'国有资本经营支出表（表十八）'!Print_Area</vt:lpstr>
      <vt:lpstr>'收入表（表一）'!Print_Area</vt:lpstr>
      <vt:lpstr>'一般公共预算本级基本支出表（表五）'!Print_Area</vt:lpstr>
      <vt:lpstr>'一般公共预算本级支出表(表四）'!Print_Area</vt:lpstr>
      <vt:lpstr>'支出表（经济分类表-明细）（表二）'!Print_Area</vt:lpstr>
      <vt:lpstr>'三公（表二十一）'!Print_Titles</vt:lpstr>
      <vt:lpstr>'税收返还和转移支付分项目表（表六）'!Print_Titles</vt:lpstr>
      <vt:lpstr>'一般公共预算本级基本支出表（表五）'!Print_Titles</vt:lpstr>
      <vt:lpstr>'一般公共预算本级支出表(表四）'!Print_Titles</vt:lpstr>
      <vt:lpstr>'政府性基金本级支出预算表（（表十二）)'!Print_Titles</vt:lpstr>
      <vt:lpstr>'政府性基金收入预算表（表十）'!Print_Titles</vt:lpstr>
      <vt:lpstr>'政府性基金支出预算表（表十一）'!Print_Titles</vt:lpstr>
      <vt:lpstr>'支出表（经济分类表-明细）（表二）'!Print_Titles</vt:lpstr>
      <vt:lpstr>'专项债券使用安排表（表二十三）'!Print_Titles</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xb21cn</cp:lastModifiedBy>
  <cp:lastPrinted>2022-06-06T03:26:00Z</cp:lastPrinted>
  <dcterms:created xsi:type="dcterms:W3CDTF">2006-03-07T01:05:00Z</dcterms:created>
  <dcterms:modified xsi:type="dcterms:W3CDTF">2023-10-09T13:37:27Z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7BACC074389B49A380EBE6A0DDF5C6DB_13</vt:lpwstr>
  </property>
</Properties>
</file>