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双清区一般公共预算收支平衡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地区名称">[1]封面!$B$2:$B$6</definedName>
    <definedName name="\q">[2]国家!#REF!</definedName>
    <definedName name="\z">[3]中央!#REF!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[8]中央!#REF!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[9]PKx!$A$1:$AP$622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'[10]P1012001'!$A$6:$E$117</definedName>
    <definedName name="gxxe20032">'[11]P1012001'!$A$6:$E$117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[2]国家!#REF!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[13]!$A$15</definedName>
    <definedName name="地区名称" localSheetId="0">[14]封面!$B$2:$B$6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[15]调用表!$B$3:$B$125</definedName>
    <definedName name="철구사업본부">#REF!</definedName>
    <definedName name="类型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'[17]C01-1'!#REF!</definedName>
    <definedName name="位次d">[18]四月份月报!#REF!</definedName>
    <definedName name="五、农业生产资料价格总指数〈_〉">[19]五、国内贸易!$A$31</definedName>
    <definedName name="乡镇办">#REF!</definedName>
    <definedName name="性别">[20]基础编码!$H$2:$H$3</definedName>
    <definedName name="学历">[20]基础编码!$S$2:$S$9</definedName>
    <definedName name="支出">'[21]P1012001'!$A$6:$E$117</definedName>
    <definedName name="_xlnm.Print_Area" localSheetId="0">'2022年双清区一般公共预算收支平衡表'!$A$1:$P$559</definedName>
    <definedName name="_xlnm.Print_Titles" localSheetId="0">'2022年双清区一般公共预算收支平衡表'!$A$1:$IV$5</definedName>
  </definedNames>
  <calcPr calcId="144525"/>
</workbook>
</file>

<file path=xl/comments1.xml><?xml version="1.0" encoding="utf-8"?>
<comments xmlns="http://schemas.openxmlformats.org/spreadsheetml/2006/main">
  <authors>
    <author>周震乾</author>
  </authors>
  <commentList>
    <comment ref="L517" authorId="0">
      <text>
        <r>
          <rPr>
            <sz val="9"/>
            <rFont val="宋体"/>
            <charset val="134"/>
          </rPr>
          <t>周震乾:
前四期租金65万、第五期租金34万、第六期租金32万、第七期租金48万</t>
        </r>
      </text>
    </comment>
    <comment ref="O517" authorId="0">
      <text>
        <r>
          <rPr>
            <sz val="9"/>
            <rFont val="宋体"/>
            <charset val="134"/>
          </rPr>
          <t>周震乾:
前四期租金65万、第五期租金34万、第六期租金32万、第七期租金48万</t>
        </r>
      </text>
    </comment>
  </commentList>
</comments>
</file>

<file path=xl/sharedStrings.xml><?xml version="1.0" encoding="utf-8"?>
<sst xmlns="http://schemas.openxmlformats.org/spreadsheetml/2006/main" count="1940" uniqueCount="588">
  <si>
    <t>2022年双清区一般公共预算收支平衡表</t>
  </si>
  <si>
    <t>单位：万元</t>
  </si>
  <si>
    <t>收入</t>
  </si>
  <si>
    <t>支出</t>
  </si>
  <si>
    <t>项目</t>
  </si>
  <si>
    <t>2021年预算数</t>
  </si>
  <si>
    <t>2022年预
算数</t>
  </si>
  <si>
    <t>备注</t>
  </si>
  <si>
    <t>科目编码</t>
  </si>
  <si>
    <t>科目名称</t>
  </si>
  <si>
    <t>2022年预算数</t>
  </si>
  <si>
    <t>类</t>
  </si>
  <si>
    <t>款</t>
  </si>
  <si>
    <t>项</t>
  </si>
  <si>
    <t>本级包干</t>
  </si>
  <si>
    <t>本级专项</t>
  </si>
  <si>
    <t>省市专项</t>
  </si>
  <si>
    <t>上年结转</t>
  </si>
  <si>
    <t>公式</t>
  </si>
  <si>
    <t>一、101税收收入</t>
  </si>
  <si>
    <t>201</t>
  </si>
  <si>
    <t>一、一般公共服务支出</t>
  </si>
  <si>
    <t xml:space="preserve">    增值税</t>
  </si>
  <si>
    <t>01</t>
  </si>
  <si>
    <t xml:space="preserve">    人大事务</t>
  </si>
  <si>
    <t xml:space="preserve">    企业所得税</t>
  </si>
  <si>
    <t xml:space="preserve">      行政运行</t>
  </si>
  <si>
    <t xml:space="preserve">    个人所得税</t>
  </si>
  <si>
    <t>02</t>
  </si>
  <si>
    <t xml:space="preserve">      一般行政管理事务</t>
  </si>
  <si>
    <t xml:space="preserve">    资源税</t>
  </si>
  <si>
    <t>04</t>
  </si>
  <si>
    <t xml:space="preserve">      人大会议</t>
  </si>
  <si>
    <t xml:space="preserve">    城市维护建设税</t>
  </si>
  <si>
    <t>06</t>
  </si>
  <si>
    <t xml:space="preserve">      人大监管</t>
  </si>
  <si>
    <t xml:space="preserve">    房产税</t>
  </si>
  <si>
    <t>08</t>
  </si>
  <si>
    <t xml:space="preserve">      代表工作</t>
  </si>
  <si>
    <t xml:space="preserve">    印花税</t>
  </si>
  <si>
    <t>99</t>
  </si>
  <si>
    <t xml:space="preserve">      其他人大事务支出</t>
  </si>
  <si>
    <t xml:space="preserve">    城镇土地使用税</t>
  </si>
  <si>
    <t xml:space="preserve">    政协事务</t>
  </si>
  <si>
    <t xml:space="preserve">    土地增值税</t>
  </si>
  <si>
    <t xml:space="preserve">    车船税</t>
  </si>
  <si>
    <t xml:space="preserve">    耕地占用税</t>
  </si>
  <si>
    <t xml:space="preserve">      政协会议</t>
  </si>
  <si>
    <t xml:space="preserve">    契税</t>
  </si>
  <si>
    <t xml:space="preserve">      其他政协事务支出</t>
  </si>
  <si>
    <t xml:space="preserve">    环境保护税</t>
  </si>
  <si>
    <t>03</t>
  </si>
  <si>
    <t xml:space="preserve">    政府办公厅(室)及相关机构事务</t>
  </si>
  <si>
    <t xml:space="preserve">    其他税收收入</t>
  </si>
  <si>
    <t>二、103非税收入</t>
  </si>
  <si>
    <t xml:space="preserve">      机关服务</t>
  </si>
  <si>
    <t xml:space="preserve">    专项收入</t>
  </si>
  <si>
    <t xml:space="preserve">      专项服务</t>
  </si>
  <si>
    <t>　　其中：教育费附加收入</t>
  </si>
  <si>
    <t>05</t>
  </si>
  <si>
    <t xml:space="preserve">      专项业务活动</t>
  </si>
  <si>
    <t>　　　　　地方教育附加收入</t>
  </si>
  <si>
    <t xml:space="preserve">      信访事务</t>
  </si>
  <si>
    <t xml:space="preserve">    行政事业性收费收入</t>
  </si>
  <si>
    <t xml:space="preserve">      其他政府办公室及相关机构事务支出</t>
  </si>
  <si>
    <t xml:space="preserve">    罚没收入</t>
  </si>
  <si>
    <t xml:space="preserve">    发展与改革事务</t>
  </si>
  <si>
    <t xml:space="preserve">    国有资本经营收入</t>
  </si>
  <si>
    <t xml:space="preserve">    国有资源（资产）有偿使用收入</t>
  </si>
  <si>
    <t xml:space="preserve">    其他收入（其中城管清扫保洁非税收入1800万）</t>
  </si>
  <si>
    <t xml:space="preserve">      其他发展与改革事务支出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</si>
  <si>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</si>
  <si>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</si>
  <si>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</si>
  <si>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财政国库业务</t>
  </si>
  <si>
    <t>07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</si>
  <si>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</si>
  <si>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</si>
  <si>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</si>
  <si>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</si>
  <si>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</si>
  <si>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</si>
  <si>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</si>
  <si>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</si>
  <si>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</si>
  <si>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</si>
  <si>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</si>
  <si>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</si>
  <si>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</si>
  <si>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</si>
  <si>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</si>
  <si>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</si>
  <si>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</si>
  <si>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</si>
  <si>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</si>
  <si>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</si>
  <si>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</si>
  <si>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</si>
  <si>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</si>
  <si>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</si>
  <si>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</si>
  <si>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</si>
  <si>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</si>
  <si>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</si>
  <si>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</si>
  <si>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</si>
  <si>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</si>
  <si>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</si>
  <si>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</si>
  <si>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</si>
  <si>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</si>
  <si>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</si>
  <si>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</si>
  <si>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</si>
  <si>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</si>
  <si>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</si>
  <si>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</si>
  <si>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</si>
  <si>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</si>
  <si>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</si>
  <si>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</si>
  <si>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</si>
  <si>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</si>
  <si>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</si>
  <si>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</si>
  <si>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</si>
  <si>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</si>
  <si>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</si>
  <si>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市场主体管理</t>
  </si>
  <si>
    <t>12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</si>
  <si>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</si>
  <si>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</si>
  <si>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</si>
  <si>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</si>
  <si>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>16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</si>
  <si>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</si>
  <si>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</si>
  <si>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</si>
  <si>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</si>
  <si>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</si>
  <si>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</si>
  <si>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</si>
  <si>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</si>
  <si>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</si>
  <si>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</si>
  <si>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</si>
  <si>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</si>
  <si>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</si>
  <si>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</si>
  <si>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</si>
  <si>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</si>
  <si>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</si>
  <si>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</si>
  <si>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</si>
  <si>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</si>
  <si>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</si>
  <si>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</si>
  <si>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</si>
  <si>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</si>
  <si>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</si>
  <si>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</si>
  <si>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</si>
  <si>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</si>
  <si>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</si>
  <si>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</si>
  <si>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</si>
  <si>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</si>
  <si>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</si>
  <si>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</si>
  <si>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</si>
  <si>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</si>
  <si>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</si>
  <si>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</si>
  <si>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</si>
  <si>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</si>
  <si>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</si>
  <si>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</si>
  <si>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</si>
  <si>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中等职业教育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</si>
  <si>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</si>
  <si>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</si>
  <si>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</si>
  <si>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</si>
  <si>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</si>
  <si>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</si>
  <si>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</si>
  <si>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</si>
  <si>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</si>
  <si>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</si>
  <si>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</si>
  <si>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科技成果转化与扩散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</si>
  <si>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</si>
  <si>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</si>
  <si>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</si>
  <si>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</si>
  <si>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</si>
  <si>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</si>
  <si>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</si>
  <si>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</si>
  <si>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</si>
  <si>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</si>
  <si>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</si>
  <si>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</si>
  <si>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</si>
  <si>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</si>
  <si>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</si>
  <si>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文化和旅游管理事务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</si>
  <si>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</si>
  <si>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</si>
  <si>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</si>
  <si>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</si>
  <si>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</si>
  <si>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</si>
  <si>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</si>
  <si>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</si>
  <si>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</si>
  <si>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</si>
  <si>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</si>
  <si>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</si>
  <si>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</si>
  <si>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</si>
  <si>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</si>
  <si>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</si>
  <si>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</si>
  <si>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</si>
  <si>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</si>
  <si>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</si>
  <si>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</si>
  <si>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</si>
  <si>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</si>
  <si>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</si>
  <si>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</si>
  <si>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</si>
  <si>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</si>
  <si>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对机关事业单位职业年金的补助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</si>
  <si>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</si>
  <si>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</si>
  <si>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</si>
  <si>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</si>
  <si>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</si>
  <si>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</si>
  <si>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</si>
  <si>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</si>
  <si>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</si>
  <si>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</si>
  <si>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</si>
  <si>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</si>
  <si>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</si>
  <si>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</si>
  <si>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</si>
  <si>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</si>
  <si>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>10</t>
  </si>
  <si>
    <t xml:space="preserve">    社会福利</t>
  </si>
  <si>
    <t xml:space="preserve">      孤儿基本生活保障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</si>
  <si>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</si>
  <si>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</si>
  <si>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</si>
  <si>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</si>
  <si>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</si>
  <si>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</si>
  <si>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</si>
  <si>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</si>
  <si>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</si>
  <si>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</si>
  <si>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</si>
  <si>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</si>
  <si>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</si>
  <si>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</si>
  <si>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</si>
  <si>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</si>
  <si>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</si>
  <si>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</si>
  <si>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</si>
  <si>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</si>
  <si>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</si>
  <si>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</si>
  <si>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</si>
  <si>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</si>
  <si>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</si>
  <si>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</si>
  <si>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</si>
  <si>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</si>
  <si>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</si>
  <si>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</si>
  <si>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</si>
  <si>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</si>
  <si>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</si>
  <si>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</si>
  <si>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</si>
  <si>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</si>
  <si>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</si>
  <si>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</si>
  <si>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</si>
  <si>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</si>
  <si>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</si>
  <si>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</si>
  <si>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</si>
  <si>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</si>
  <si>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</si>
  <si>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</si>
  <si>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</si>
  <si>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</si>
  <si>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</si>
  <si>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>211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</si>
  <si>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</si>
  <si>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</si>
  <si>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</si>
  <si>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</si>
  <si>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</si>
  <si>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</si>
  <si>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</si>
  <si>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</si>
  <si>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</si>
  <si>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</si>
  <si>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</si>
  <si>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</si>
  <si>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</si>
  <si>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</si>
  <si>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</si>
  <si>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</si>
  <si>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</si>
  <si>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</si>
  <si>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</si>
  <si>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</si>
  <si>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</si>
  <si>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</si>
  <si>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</si>
  <si>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</si>
  <si>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</si>
  <si>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医疗保障管理事务</t>
  </si>
  <si>
    <t xml:space="preserve">      其他医疗保障管理事务支出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</si>
  <si>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</si>
  <si>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</si>
  <si>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</si>
  <si>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</si>
  <si>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</si>
  <si>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</si>
  <si>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</si>
  <si>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</si>
  <si>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</si>
  <si>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</si>
  <si>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</si>
  <si>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</si>
  <si>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</si>
  <si>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</si>
  <si>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</si>
  <si>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</si>
  <si>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</si>
  <si>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</si>
  <si>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</si>
  <si>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</si>
  <si>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</si>
  <si>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</si>
  <si>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</si>
  <si>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</si>
  <si>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</si>
  <si>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</si>
  <si>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</si>
  <si>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</si>
  <si>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</si>
  <si>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</si>
  <si>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农业农村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</si>
  <si>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</si>
  <si>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</si>
  <si>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</si>
  <si>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</si>
  <si>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</si>
  <si>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</si>
  <si>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</si>
  <si>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</si>
  <si>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</si>
  <si>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</si>
  <si>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</si>
  <si>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</si>
  <si>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</si>
  <si>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</si>
  <si>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其他农业农村支出</t>
  </si>
  <si>
    <t xml:space="preserve">      林业和草原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</si>
  <si>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</si>
  <si>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</si>
  <si>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</si>
  <si>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</si>
  <si>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</si>
  <si>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</si>
  <si>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</si>
  <si>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</si>
  <si>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</si>
  <si>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</si>
  <si>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</si>
  <si>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</si>
  <si>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</si>
  <si>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</si>
  <si>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巩固脱贫衔接乡村振兴</t>
  </si>
  <si>
    <t xml:space="preserve">        农村基础设施建设</t>
  </si>
  <si>
    <t xml:space="preserve">        生产发展</t>
  </si>
  <si>
    <t xml:space="preserve">        社会发展</t>
  </si>
  <si>
    <t xml:space="preserve">        贷款奖补和贴息</t>
  </si>
  <si>
    <t xml:space="preserve">        其他巩固脱贫衔接乡村振兴支出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</si>
  <si>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</si>
  <si>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</si>
  <si>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</si>
  <si>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</si>
  <si>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</si>
  <si>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</si>
  <si>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</si>
  <si>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</si>
  <si>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</si>
  <si>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</si>
  <si>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</si>
  <si>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</si>
  <si>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</si>
  <si>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</si>
  <si>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</si>
  <si>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</si>
  <si>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</si>
  <si>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</si>
  <si>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</si>
  <si>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</si>
  <si>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</si>
  <si>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</si>
  <si>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</si>
  <si>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</si>
  <si>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</si>
  <si>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</si>
  <si>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</si>
  <si>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</si>
  <si>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</si>
  <si>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</si>
  <si>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</si>
  <si>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</si>
  <si>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</si>
  <si>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</si>
  <si>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</si>
  <si>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</si>
  <si>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</si>
  <si>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</si>
  <si>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</si>
  <si>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217</t>
  </si>
  <si>
    <t>十五、金融支出</t>
  </si>
  <si>
    <t xml:space="preserve">        金融部门其他行政支出</t>
  </si>
  <si>
    <t>220</t>
  </si>
  <si>
    <t>十六、自然资源海洋气象等支出</t>
  </si>
  <si>
    <t xml:space="preserve">      自然资源事务</t>
  </si>
  <si>
    <t xml:space="preserve">        其他自然资源事务支出</t>
  </si>
  <si>
    <t>221</t>
  </si>
  <si>
    <t>十七、住房保障支出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</si>
  <si>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</si>
  <si>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</si>
  <si>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</si>
  <si>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</si>
  <si>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老旧小区改造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</si>
  <si>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</si>
  <si>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</si>
  <si>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</si>
  <si>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</si>
  <si>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十八、粮油物资储备支出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</si>
  <si>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</si>
  <si>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</si>
  <si>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</si>
  <si>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</si>
  <si>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十九、灾害防治及应急管理支出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</si>
  <si>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</si>
  <si>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</si>
  <si>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</si>
  <si>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</si>
  <si>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</si>
  <si>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</si>
  <si>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</si>
  <si>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</si>
  <si>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</si>
  <si>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</si>
  <si>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</si>
  <si>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</si>
  <si>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</si>
  <si>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</si>
  <si>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其他自然灾害救灾及恢复重建支出</t>
  </si>
  <si>
    <t>227</t>
  </si>
  <si>
    <t>二十、预备费</t>
  </si>
  <si>
    <t>229</t>
  </si>
  <si>
    <t>二十一、其他支出</t>
  </si>
  <si>
    <t xml:space="preserve">        年初预留</t>
  </si>
  <si>
    <t xml:space="preserve">        其他支出</t>
  </si>
  <si>
    <t>231</t>
  </si>
  <si>
    <t>二十二、债务还本支出</t>
  </si>
  <si>
    <t xml:space="preserve">      地方政府一般债务还本支出</t>
  </si>
  <si>
    <t xml:space="preserve">        地方政府一般债券还本支出</t>
  </si>
  <si>
    <t>232</t>
  </si>
  <si>
    <t>二十三、债务付息支出</t>
  </si>
  <si>
    <t xml:space="preserve">      地方政府一般债务付息支出</t>
  </si>
  <si>
    <t xml:space="preserve">        地方政府一般债券付息支出</t>
  </si>
  <si>
    <t>区本级收入合计</t>
  </si>
  <si>
    <t>区本级支出合计</t>
  </si>
  <si>
    <t>110转移性收入</t>
  </si>
  <si>
    <t>转移性支出</t>
  </si>
  <si>
    <t xml:space="preserve">  上级补助收入</t>
  </si>
  <si>
    <t xml:space="preserve">  上解上级支出</t>
  </si>
  <si>
    <t xml:space="preserve">    11001返还性收入</t>
  </si>
  <si>
    <t xml:space="preserve">    体制上解支出</t>
  </si>
  <si>
    <t xml:space="preserve">      成品油税费改革税收返还收入</t>
  </si>
  <si>
    <t xml:space="preserve">    专项上解支出</t>
  </si>
  <si>
    <t xml:space="preserve">      增值税五五分享税收返还收入</t>
  </si>
  <si>
    <t>1、中央借款</t>
  </si>
  <si>
    <t xml:space="preserve">      其他税收返还收入</t>
  </si>
  <si>
    <t>2、税务经费上划</t>
  </si>
  <si>
    <t xml:space="preserve">    11002一般性转移支付收入</t>
  </si>
  <si>
    <t>3、农业税价差上解</t>
  </si>
  <si>
    <t xml:space="preserve">      体制补助收入</t>
  </si>
  <si>
    <t>4、乡镇财政管理经费上解</t>
  </si>
  <si>
    <t xml:space="preserve">      均衡性转移支付收入</t>
  </si>
  <si>
    <t>5、地方教育附加上解</t>
  </si>
  <si>
    <t xml:space="preserve">      县级基本财力保障机制奖补资金</t>
  </si>
  <si>
    <t>6、检察系统人员上划上解</t>
  </si>
  <si>
    <t xml:space="preserve">      结算补助1994年分税制体制改革补助</t>
  </si>
  <si>
    <t>7、法院系统人员上划上解</t>
  </si>
  <si>
    <t xml:space="preserve">      企业事业单位划转补助收入</t>
  </si>
  <si>
    <t>8、经开区托管高崇山镇人员上划上解</t>
  </si>
  <si>
    <t xml:space="preserve">      调整工资固定数额转移支付补助</t>
  </si>
  <si>
    <t>9、2010年省体制改革基数上解</t>
  </si>
  <si>
    <t xml:space="preserve">      义务教育绩效工资固定数额补助</t>
  </si>
  <si>
    <t>10、定额对市上解</t>
  </si>
  <si>
    <t xml:space="preserve">      农村税费改革转移支付固定数额补助</t>
  </si>
  <si>
    <t>（1）上解畜牧事业发展资金</t>
  </si>
  <si>
    <t xml:space="preserve">      社区惠民项目市级补助</t>
  </si>
  <si>
    <t>（2）驻京驻长办扣款</t>
  </si>
  <si>
    <t xml:space="preserve">      其他固定数额补助收入</t>
  </si>
  <si>
    <t>（3）人民内部防线经费上解</t>
  </si>
  <si>
    <t xml:space="preserve">      经开区托管体制补助收入</t>
  </si>
  <si>
    <t>（4）送戏下乡</t>
  </si>
  <si>
    <t xml:space="preserve">      财力性转移支付增量</t>
  </si>
  <si>
    <t>（5）强制戒毒经费上解</t>
  </si>
  <si>
    <t xml:space="preserve">      农业转移人口市民化奖励资金</t>
  </si>
  <si>
    <t>（6）市农村广播分局工作经费上解</t>
  </si>
  <si>
    <t xml:space="preserve">      欠发达地区转移支付收入</t>
  </si>
  <si>
    <t>（7）区环保上划上解</t>
  </si>
  <si>
    <t xml:space="preserve">      公共安全共同财政事权转移支付收入</t>
  </si>
  <si>
    <t>（8）区文化稽查机构经费上划上解</t>
  </si>
  <si>
    <t xml:space="preserve">      教育共同财政事权转移支付收入</t>
  </si>
  <si>
    <t>（9）新增电子监控点电信租金上解</t>
  </si>
  <si>
    <t xml:space="preserve">      科学技术共同财政事权转移支付收入</t>
  </si>
  <si>
    <t>11、非定额对市上解</t>
  </si>
  <si>
    <t xml:space="preserve">      文化旅游体育与传媒共同财政事权转移支付收入</t>
  </si>
  <si>
    <t>（1）治安电子防控系统建设资金上解</t>
  </si>
  <si>
    <t xml:space="preserve">      社会保障和就业共同财政事权转移支付收入</t>
  </si>
  <si>
    <t>（2）吸毒人员强制收治专项经费上解</t>
  </si>
  <si>
    <t xml:space="preserve">      卫生健康共同财政事权转移支付收入</t>
  </si>
  <si>
    <t>（3）援疆援藏对口支援上解</t>
  </si>
  <si>
    <t xml:space="preserve">      农林水共同财政事权转移支付收入</t>
  </si>
  <si>
    <t>（4）其他上解</t>
  </si>
  <si>
    <t xml:space="preserve">      交通运输共同财政事权转移支付收入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</si>
  <si>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</si>
  <si>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</si>
  <si>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</si>
  <si>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经开区托管原高崇山镇范围内收入划转</t>
  </si>
  <si>
    <t xml:space="preserve">      佘湖桥北隧道建设市级专项补助</t>
  </si>
  <si>
    <t xml:space="preserve">      其他一般性转移支付收入</t>
  </si>
  <si>
    <t xml:space="preserve">    11003专项转移支付收入</t>
  </si>
  <si>
    <t xml:space="preserve">      一般公共服务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</si>
  <si>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</si>
  <si>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</si>
  <si>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</si>
  <si>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</si>
  <si>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</si>
  <si>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</si>
  <si>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</si>
  <si>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</si>
  <si>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</si>
  <si>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</si>
  <si>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当年结余</t>
  </si>
  <si>
    <t xml:space="preserve">      资源勘探信息等</t>
  </si>
  <si>
    <t xml:space="preserve">      商业服务业等</t>
  </si>
  <si>
    <t xml:space="preserve">      金融支出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</si>
  <si>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</si>
  <si>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</si>
  <si>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</si>
  <si>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</si>
  <si>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11008上年结余收入</t>
  </si>
  <si>
    <t xml:space="preserve">    其中：结转支出</t>
  </si>
  <si>
    <t xml:space="preserve">  11009调入资金</t>
  </si>
  <si>
    <t xml:space="preserve">    其中：政府性基金调入</t>
  </si>
  <si>
    <t>　　　　　财政专户管理资金调入</t>
  </si>
  <si>
    <t xml:space="preserve">  11011债券转贷收入</t>
  </si>
  <si>
    <t xml:space="preserve">    地方政府一般债券转贷收入（再融资）</t>
  </si>
  <si>
    <t xml:space="preserve">    地方政府一般债券转贷收入</t>
  </si>
  <si>
    <t>收入总计</t>
  </si>
  <si>
    <t>支出总计</t>
  </si>
  <si>
    <t>收支差额</t>
  </si>
  <si>
    <t>增长</t>
  </si>
  <si>
    <t>13.6%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</si>
</sst>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_ "/>
    <numFmt numFmtId="178" formatCode="0.00_ "/>
  </numFmts>
  <fonts count="40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0"/>
      <name val="仿宋_GB2312"/>
      <family val="3"/>
      <charset val="134"/>
    </font>
    <font>
      <sz val="18"/>
      <name val="黑体"/>
      <family val="3"/>
      <charset val="134"/>
    </font>
    <font>
      <sz val="18"/>
      <color indexed="10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sz val="10"/>
      <color indexed="10"/>
      <name val="仿宋_GB2312"/>
      <family val="3"/>
      <charset val="134"/>
    </font>
    <font>
      <sz val="12"/>
      <color indexed="10"/>
      <name val="宋体"/>
      <charset val="134"/>
    </font>
    <font>
      <sz val="6"/>
      <name val="仿宋_GB2312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charset val="134"/>
    </font>
    <font>
      <sz val="12"/>
      <color indexed="10"/>
      <name val="黑体"/>
      <family val="3"/>
      <charset val="134"/>
    </font>
    <font>
      <sz val="10"/>
      <name val="黑体"/>
      <family val="3"/>
      <charset val="134"/>
    </font>
    <font>
      <b/>
      <sz val="12"/>
      <name val="黑体"/>
      <family val="3"/>
      <charset val="134"/>
    </font>
    <font>
      <b/>
      <sz val="12"/>
      <color indexed="10"/>
      <name val="黑体"/>
      <family val="3"/>
      <charset val="134"/>
    </font>
    <font>
      <b/>
      <sz val="10"/>
      <name val="黑体"/>
      <family val="3"/>
      <charset val="134"/>
    </font>
    <font>
      <b/>
      <sz val="12"/>
      <name val="仿宋_GB2312"/>
      <family val="3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31" borderId="13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60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0" xfId="50" applyFont="1" applyFill="1" applyBorder="1" applyAlignment="1">
      <alignment vertical="center" shrinkToFit="1"/>
    </xf>
    <xf numFmtId="0" fontId="2" fillId="2" borderId="0" xfId="50" applyFont="1" applyFill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vertical="center"/>
    </xf>
    <xf numFmtId="0" fontId="11" fillId="0" borderId="1" xfId="49" applyFont="1" applyFill="1" applyBorder="1" applyAlignment="1" applyProtection="1">
      <alignment horizontal="center" vertical="center" shrinkToFit="1"/>
      <protection locked="0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 shrinkToFit="1"/>
      <protection locked="0"/>
    </xf>
    <xf numFmtId="176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left" vertical="center"/>
      <protection locked="0"/>
    </xf>
    <xf numFmtId="176" fontId="2" fillId="0" borderId="5" xfId="0" applyNumberFormat="1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4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>
      <alignment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vertical="center" wrapText="1" shrinkToFit="1"/>
    </xf>
    <xf numFmtId="176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78" fontId="12" fillId="0" borderId="6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vertical="center"/>
    </xf>
    <xf numFmtId="0" fontId="11" fillId="0" borderId="1" xfId="49" applyFont="1" applyFill="1" applyBorder="1" applyAlignment="1" applyProtection="1">
      <alignment horizontal="right" vertical="center" wrapText="1" shrinkToFit="1"/>
      <protection locked="0"/>
    </xf>
    <xf numFmtId="176" fontId="11" fillId="0" borderId="1" xfId="0" applyNumberFormat="1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vertical="center"/>
    </xf>
    <xf numFmtId="1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49" applyFont="1" applyFill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 wrapText="1"/>
      <protection locked="0"/>
    </xf>
    <xf numFmtId="1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 shrinkToFit="1"/>
    </xf>
    <xf numFmtId="0" fontId="2" fillId="0" borderId="1" xfId="49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vertical="center"/>
    </xf>
    <xf numFmtId="1" fontId="16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  <cellStyle name="常规_2009年1-12月预算执行情况" xfId="50"/>
  </cellStyles>
  <dxfs count="1"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customXml" Target="../customXml/item1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bugdet-server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10&#24180;&#20351;&#29992;&#36164;&#26009;\2010&#24180;&#37096;&#38376;&#39044;&#31639;\10&#24180;&#19982;09&#24180;&#23545;&#27604;&#24773;&#209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36130;&#25919;&#20379;&#20859;&#20154;&#21592;&#20449;&#24687;&#34920;\&#25945;&#32946;\&#27896;&#27700;&#22235;&#2001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1&#24180;&#37096;&#38376;&#39044;&#31639;0228\&#20998;&#32929;&#23460;&#27719;&#24635;022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Book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3545;&#36134;\&#19982;&#24066;&#24030;&#23545;&#36134;&#21333;\2013&#24180;\&#31532;&#19971;&#27425;&#23545;&#36134;&#65306;1-12&#26376;&#24213;&#23545;&#36134;\1.26&#19968;&#33324;&#24615;&#36716;&#31227;&#25903;&#20184;&#65288;&#39532;&#26122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1&#24180;&#20351;&#29992;&#36164;&#26009;1224\2010&#24180;&#24213;&#32467;&#31639;&#34920;\2009&#24180;&#24213;&#32467;&#31639;&#34917;&#21161;&#26126;&#32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行财股汇总1"/>
      <sheetName val="行财股汇总2"/>
      <sheetName val="行财股汇总3"/>
      <sheetName val="包干经费对比表"/>
      <sheetName val="业务经费增加情况"/>
      <sheetName val="Define"/>
      <sheetName val="非税收入单位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包干经费汇总1"/>
      <sheetName val="包干经费汇总2"/>
      <sheetName val="Define"/>
      <sheetName val="包干经费汇总3"/>
      <sheetName val="行政政法汇总1"/>
      <sheetName val="行政政法汇总2"/>
      <sheetName val="行政政法汇总3"/>
      <sheetName val="教科文汇总1"/>
      <sheetName val="教科文汇总2"/>
      <sheetName val="教科文汇总3"/>
      <sheetName val="经建汇总1"/>
      <sheetName val="经建汇总2"/>
      <sheetName val="经建汇总3"/>
      <sheetName val="农财汇1"/>
      <sheetName val="农财汇2"/>
      <sheetName val="农财汇3"/>
      <sheetName val="乡办1"/>
      <sheetName val="乡办2"/>
      <sheetName val="乡办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计生汇总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科目细化表"/>
      <sheetName val="细化表转置"/>
      <sheetName val="6.粮食风险基金 "/>
      <sheetName val="9.专项扣款"/>
      <sheetName val="14.农开办"/>
      <sheetName val="16.国有土地扣款"/>
      <sheetName val="17.农土资金汇总"/>
      <sheetName val="专项补助（一般预算）"/>
      <sheetName val="专项补助（基金）"/>
      <sheetName val="一般性转移支付原表（向） "/>
      <sheetName val="2011（96号）"/>
      <sheetName val="2012明细表"/>
      <sheetName val="政法经费6.7亿元"/>
      <sheetName val="2012年体制补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四大家常委部门"/>
      <sheetName val="乡镇办"/>
      <sheetName val="报告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Q561"/>
  <sheetViews>
    <sheetView showGridLines="0" tabSelected="1" zoomScale="115" zoomScaleNormal="115" zoomScaleSheetLayoutView="60" workbookViewId="0">
      <pane ySplit="5" topLeftCell="A540" activePane="bottomLeft" state="frozen"/>
      <selection/>
      <selection pane="bottomLeft" activeCell="G507" sqref="G507"/>
    </sheetView>
  </sheetViews>
  <sheetFormatPr defaultColWidth="9" defaultRowHeight="14.25"/>
  <cols>
    <col min="1" max="1" width="39.4583333333333" style="4" customWidth="1"/>
    <col min="2" max="2" width="8.375" style="4" hidden="1" customWidth="1"/>
    <col min="3" max="3" width="10.1" style="5" customWidth="1"/>
    <col min="4" max="4" width="4.75" style="6" customWidth="1"/>
    <col min="5" max="5" width="4.375" style="7" customWidth="1"/>
    <col min="6" max="7" width="3.375" style="7" customWidth="1"/>
    <col min="8" max="8" width="39.875" style="8" customWidth="1"/>
    <col min="9" max="9" width="8.375" style="8" hidden="1" customWidth="1"/>
    <col min="10" max="10" width="10.1" style="5" customWidth="1"/>
    <col min="11" max="11" width="10.4333333333333" style="6" hidden="1" customWidth="1"/>
    <col min="12" max="12" width="10.4333333333333" style="4" hidden="1" customWidth="1"/>
    <col min="13" max="13" width="10.4333333333333" style="6" hidden="1" customWidth="1"/>
    <col min="14" max="14" width="10.4333333333333" style="9" hidden="1" customWidth="1"/>
    <col min="15" max="15" width="6.625" style="4" hidden="1" customWidth="1"/>
    <col min="16" max="16" width="6.63333333333333" style="10" customWidth="1"/>
    <col min="17" max="240" width="9" style="4"/>
    <col min="241" max="246" width="9" style="11"/>
    <col min="247" max="16384" width="9" style="1"/>
  </cols>
  <sheetData>
    <row r="1" ht="23" customHeight="1" spans="1:16">
      <c r="A1" s="12" t="s">
        <v>0</v>
      </c>
      <c r="B1" s="12"/>
      <c r="C1" s="13"/>
      <c r="D1" s="12"/>
      <c r="E1" s="12"/>
      <c r="F1" s="12"/>
      <c r="G1" s="12"/>
      <c r="H1" s="14"/>
      <c r="I1" s="14"/>
      <c r="J1" s="13"/>
      <c r="K1" s="12"/>
      <c r="L1" s="12"/>
      <c r="M1" s="12"/>
      <c r="N1" s="44"/>
      <c r="O1" s="12"/>
      <c r="P1" s="45"/>
    </row>
    <row r="2" ht="17" customHeight="1" spans="1:16">
      <c r="A2" s="15"/>
      <c r="B2" s="16"/>
      <c r="J2" s="46" t="s">
        <v>1</v>
      </c>
      <c r="K2" s="46"/>
      <c r="L2" s="46"/>
      <c r="M2" s="46"/>
      <c r="N2" s="47"/>
      <c r="O2" s="46"/>
      <c r="P2" s="46"/>
    </row>
    <row r="3" ht="20" customHeight="1" spans="1:16">
      <c r="A3" s="17" t="s">
        <v>2</v>
      </c>
      <c r="B3" s="17"/>
      <c r="C3" s="18"/>
      <c r="D3" s="17"/>
      <c r="E3" s="19" t="s">
        <v>3</v>
      </c>
      <c r="F3" s="19"/>
      <c r="G3" s="19"/>
      <c r="H3" s="19"/>
      <c r="I3" s="19"/>
      <c r="J3" s="18"/>
      <c r="K3" s="19"/>
      <c r="L3" s="19"/>
      <c r="M3" s="19"/>
      <c r="N3" s="48"/>
      <c r="O3" s="19"/>
      <c r="P3" s="19"/>
    </row>
    <row r="4" ht="18" customHeight="1" spans="1:16">
      <c r="A4" s="17" t="s">
        <v>4</v>
      </c>
      <c r="B4" s="20" t="s">
        <v>5</v>
      </c>
      <c r="C4" s="20" t="s">
        <v>6</v>
      </c>
      <c r="D4" s="17" t="s">
        <v>7</v>
      </c>
      <c r="E4" s="21" t="s">
        <v>8</v>
      </c>
      <c r="F4" s="21"/>
      <c r="G4" s="21"/>
      <c r="H4" s="22" t="s">
        <v>9</v>
      </c>
      <c r="I4" s="20" t="s">
        <v>5</v>
      </c>
      <c r="J4" s="20" t="s">
        <v>6</v>
      </c>
      <c r="K4" s="49" t="s">
        <v>10</v>
      </c>
      <c r="L4" s="49"/>
      <c r="M4" s="49"/>
      <c r="N4" s="50"/>
      <c r="O4" s="49"/>
      <c r="P4" s="51" t="s">
        <v>7</v>
      </c>
    </row>
    <row r="5" ht="18" customHeight="1" spans="1:16">
      <c r="A5" s="17"/>
      <c r="B5" s="20"/>
      <c r="C5" s="20"/>
      <c r="D5" s="17"/>
      <c r="E5" s="21" t="s">
        <v>11</v>
      </c>
      <c r="F5" s="21" t="s">
        <v>12</v>
      </c>
      <c r="G5" s="21" t="s">
        <v>13</v>
      </c>
      <c r="H5" s="22"/>
      <c r="I5" s="20"/>
      <c r="J5" s="20"/>
      <c r="K5" s="49" t="s">
        <v>14</v>
      </c>
      <c r="L5" s="49" t="s">
        <v>15</v>
      </c>
      <c r="M5" s="49" t="s">
        <v>16</v>
      </c>
      <c r="N5" s="50" t="s">
        <v>17</v>
      </c>
      <c r="O5" s="49" t="s">
        <v>18</v>
      </c>
      <c r="P5" s="51"/>
    </row>
    <row r="6" hidden="1" spans="1:16">
      <c r="A6" s="23" t="s">
        <v>19</v>
      </c>
      <c r="B6" s="24">
        <f>SUM(B7:B21)</f>
        <v>23159</v>
      </c>
      <c r="C6" s="24">
        <f>SUM(C7:C21)</f>
        <v>22034</v>
      </c>
      <c r="D6" s="25"/>
      <c r="E6" s="26" t="s">
        <v>20</v>
      </c>
      <c r="F6" s="26"/>
      <c r="G6" s="26"/>
      <c r="H6" s="27" t="s">
        <v>21</v>
      </c>
      <c r="I6" s="52">
        <v>16153.45</v>
      </c>
      <c r="J6" s="24">
        <f t="shared" ref="J6:J69" si="0">SUM(K6:O6)</f>
        <v>17719.67</v>
      </c>
      <c r="K6" s="23">
        <f t="shared" ref="K6:O6" si="1">SUM(K7,K14,K19,K27,K31,K35,K42,K47,K51,K55,K60,K62,K65,K67,K69,K73,K76,K82,K87,K91,K95,K99,K109)</f>
        <v>11954.87</v>
      </c>
      <c r="L6" s="23">
        <f t="shared" si="1"/>
        <v>5329.8</v>
      </c>
      <c r="M6" s="23">
        <f t="shared" si="1"/>
        <v>435</v>
      </c>
      <c r="N6" s="53">
        <f t="shared" si="1"/>
        <v>0</v>
      </c>
      <c r="O6" s="23">
        <f t="shared" si="1"/>
        <v>0</v>
      </c>
      <c r="P6" s="54"/>
    </row>
    <row r="7" hidden="1" spans="1:16">
      <c r="A7" s="28" t="s">
        <v>22</v>
      </c>
      <c r="B7" s="29">
        <v>10750</v>
      </c>
      <c r="C7" s="29">
        <v>10237</v>
      </c>
      <c r="D7" s="17"/>
      <c r="E7" s="19" t="s">
        <v>20</v>
      </c>
      <c r="F7" s="19" t="s">
        <v>23</v>
      </c>
      <c r="G7" s="19"/>
      <c r="H7" s="30" t="s">
        <v>24</v>
      </c>
      <c r="I7" s="55">
        <v>369.45</v>
      </c>
      <c r="J7" s="24">
        <f t="shared" si="0"/>
        <v>498.62</v>
      </c>
      <c r="K7" s="28">
        <f t="shared" ref="K7:O7" si="2">SUM(K8:K13)</f>
        <v>448.62</v>
      </c>
      <c r="L7" s="28">
        <f t="shared" si="2"/>
        <v>50</v>
      </c>
      <c r="M7" s="28">
        <f t="shared" si="2"/>
        <v>0</v>
      </c>
      <c r="N7" s="56">
        <f t="shared" si="2"/>
        <v>0</v>
      </c>
      <c r="O7" s="28">
        <f t="shared" si="2"/>
        <v>0</v>
      </c>
      <c r="P7" s="57"/>
    </row>
    <row r="8" hidden="1" spans="1:16">
      <c r="A8" s="28" t="s">
        <v>25</v>
      </c>
      <c r="B8" s="29">
        <v>1950</v>
      </c>
      <c r="C8" s="29">
        <v>2320</v>
      </c>
      <c r="D8" s="17"/>
      <c r="E8" s="19" t="s">
        <v>20</v>
      </c>
      <c r="F8" s="19" t="s">
        <v>23</v>
      </c>
      <c r="G8" s="19" t="s">
        <v>23</v>
      </c>
      <c r="H8" s="30" t="s">
        <v>26</v>
      </c>
      <c r="I8" s="55">
        <v>210.47</v>
      </c>
      <c r="J8" s="24">
        <f t="shared" si="0"/>
        <v>290.94</v>
      </c>
      <c r="K8" s="28">
        <v>290.94</v>
      </c>
      <c r="L8" s="28"/>
      <c r="M8" s="28"/>
      <c r="N8" s="56"/>
      <c r="O8" s="28"/>
      <c r="P8" s="57"/>
    </row>
    <row r="9" hidden="1" spans="1:16">
      <c r="A9" s="28" t="s">
        <v>27</v>
      </c>
      <c r="B9" s="29">
        <v>615</v>
      </c>
      <c r="C9" s="29">
        <v>615</v>
      </c>
      <c r="D9" s="17"/>
      <c r="E9" s="19" t="s">
        <v>20</v>
      </c>
      <c r="F9" s="19" t="s">
        <v>23</v>
      </c>
      <c r="G9" s="19" t="s">
        <v>28</v>
      </c>
      <c r="H9" s="30" t="s">
        <v>29</v>
      </c>
      <c r="I9" s="55">
        <v>158.98</v>
      </c>
      <c r="J9" s="24">
        <f t="shared" si="0"/>
        <v>165.68</v>
      </c>
      <c r="K9" s="28">
        <v>115.68</v>
      </c>
      <c r="L9" s="28">
        <v>50</v>
      </c>
      <c r="M9" s="28"/>
      <c r="N9" s="56"/>
      <c r="O9" s="28"/>
      <c r="P9" s="57"/>
    </row>
    <row r="10" hidden="1" spans="1:16">
      <c r="A10" s="28" t="s">
        <v>30</v>
      </c>
      <c r="B10" s="29"/>
      <c r="C10" s="29"/>
      <c r="D10" s="17"/>
      <c r="E10" s="19" t="s">
        <v>20</v>
      </c>
      <c r="F10" s="19" t="s">
        <v>23</v>
      </c>
      <c r="G10" s="19" t="s">
        <v>31</v>
      </c>
      <c r="H10" s="31" t="s">
        <v>32</v>
      </c>
      <c r="I10" s="55">
        <v>0</v>
      </c>
      <c r="J10" s="24">
        <f t="shared" si="0"/>
        <v>8</v>
      </c>
      <c r="K10" s="28">
        <v>8</v>
      </c>
      <c r="L10" s="28"/>
      <c r="M10" s="28"/>
      <c r="N10" s="56"/>
      <c r="O10" s="28"/>
      <c r="P10" s="57"/>
    </row>
    <row r="11" hidden="1" spans="1:16">
      <c r="A11" s="28" t="s">
        <v>33</v>
      </c>
      <c r="B11" s="29">
        <v>820</v>
      </c>
      <c r="C11" s="29">
        <v>793</v>
      </c>
      <c r="D11" s="17"/>
      <c r="E11" s="19" t="s">
        <v>20</v>
      </c>
      <c r="F11" s="19" t="s">
        <v>23</v>
      </c>
      <c r="G11" s="19" t="s">
        <v>34</v>
      </c>
      <c r="H11" s="31" t="s">
        <v>35</v>
      </c>
      <c r="I11" s="58"/>
      <c r="J11" s="24">
        <f t="shared" si="0"/>
        <v>10</v>
      </c>
      <c r="K11" s="56">
        <v>10</v>
      </c>
      <c r="L11" s="28"/>
      <c r="M11" s="28"/>
      <c r="N11" s="56"/>
      <c r="O11" s="28"/>
      <c r="P11" s="57"/>
    </row>
    <row r="12" hidden="1" spans="1:16">
      <c r="A12" s="28" t="s">
        <v>36</v>
      </c>
      <c r="B12" s="29">
        <v>850</v>
      </c>
      <c r="C12" s="29">
        <v>1035</v>
      </c>
      <c r="D12" s="17"/>
      <c r="E12" s="19" t="s">
        <v>20</v>
      </c>
      <c r="F12" s="19" t="s">
        <v>23</v>
      </c>
      <c r="G12" s="19" t="s">
        <v>37</v>
      </c>
      <c r="H12" s="31" t="s">
        <v>38</v>
      </c>
      <c r="I12" s="58"/>
      <c r="J12" s="24">
        <f t="shared" si="0"/>
        <v>24</v>
      </c>
      <c r="K12" s="56">
        <v>24</v>
      </c>
      <c r="L12" s="28"/>
      <c r="M12" s="28"/>
      <c r="N12" s="56"/>
      <c r="O12" s="28"/>
      <c r="P12" s="57"/>
    </row>
    <row r="13" hidden="1" spans="1:16">
      <c r="A13" s="28" t="s">
        <v>39</v>
      </c>
      <c r="B13" s="29">
        <v>696</v>
      </c>
      <c r="C13" s="29">
        <v>450</v>
      </c>
      <c r="D13" s="17"/>
      <c r="E13" s="19" t="s">
        <v>20</v>
      </c>
      <c r="F13" s="19" t="s">
        <v>23</v>
      </c>
      <c r="G13" s="19" t="s">
        <v>40</v>
      </c>
      <c r="H13" s="32" t="s">
        <v>41</v>
      </c>
      <c r="I13" s="59">
        <v>0</v>
      </c>
      <c r="J13" s="24">
        <f t="shared" si="0"/>
        <v>0</v>
      </c>
      <c r="K13" s="28"/>
      <c r="L13" s="28"/>
      <c r="M13" s="28"/>
      <c r="N13" s="56"/>
      <c r="O13" s="28"/>
      <c r="P13" s="57"/>
    </row>
    <row r="14" hidden="1" spans="1:16">
      <c r="A14" s="28" t="s">
        <v>42</v>
      </c>
      <c r="B14" s="29">
        <v>681</v>
      </c>
      <c r="C14" s="29">
        <v>802</v>
      </c>
      <c r="D14" s="17"/>
      <c r="E14" s="19" t="s">
        <v>20</v>
      </c>
      <c r="F14" s="19" t="s">
        <v>28</v>
      </c>
      <c r="G14" s="19"/>
      <c r="H14" s="30" t="s">
        <v>43</v>
      </c>
      <c r="I14" s="55">
        <v>245.18</v>
      </c>
      <c r="J14" s="24">
        <f t="shared" si="0"/>
        <v>308.5</v>
      </c>
      <c r="K14" s="28">
        <f t="shared" ref="K14:O14" si="3">SUM(K15:K18)</f>
        <v>308.5</v>
      </c>
      <c r="L14" s="28">
        <f t="shared" si="3"/>
        <v>0</v>
      </c>
      <c r="M14" s="28">
        <f t="shared" si="3"/>
        <v>0</v>
      </c>
      <c r="N14" s="56">
        <f t="shared" si="3"/>
        <v>0</v>
      </c>
      <c r="O14" s="28">
        <f t="shared" si="3"/>
        <v>0</v>
      </c>
      <c r="P14" s="57"/>
    </row>
    <row r="15" hidden="1" spans="1:16">
      <c r="A15" s="28" t="s">
        <v>44</v>
      </c>
      <c r="B15" s="29">
        <v>5382</v>
      </c>
      <c r="C15" s="29">
        <v>3805</v>
      </c>
      <c r="D15" s="17"/>
      <c r="E15" s="19" t="s">
        <v>20</v>
      </c>
      <c r="F15" s="19" t="s">
        <v>28</v>
      </c>
      <c r="G15" s="19" t="s">
        <v>23</v>
      </c>
      <c r="H15" s="30" t="s">
        <v>26</v>
      </c>
      <c r="I15" s="55">
        <v>118.84</v>
      </c>
      <c r="J15" s="24">
        <f t="shared" si="0"/>
        <v>195.56</v>
      </c>
      <c r="K15" s="28">
        <v>195.56</v>
      </c>
      <c r="L15" s="28"/>
      <c r="M15" s="28"/>
      <c r="N15" s="56"/>
      <c r="O15" s="28"/>
      <c r="P15" s="57"/>
    </row>
    <row r="16" hidden="1" spans="1:16">
      <c r="A16" s="28" t="s">
        <v>45</v>
      </c>
      <c r="B16" s="29">
        <v>998</v>
      </c>
      <c r="C16" s="29">
        <v>1107</v>
      </c>
      <c r="D16" s="17"/>
      <c r="E16" s="19" t="s">
        <v>20</v>
      </c>
      <c r="F16" s="19" t="s">
        <v>28</v>
      </c>
      <c r="G16" s="19" t="s">
        <v>28</v>
      </c>
      <c r="H16" s="30" t="s">
        <v>29</v>
      </c>
      <c r="I16" s="55">
        <v>126.34</v>
      </c>
      <c r="J16" s="24">
        <f t="shared" si="0"/>
        <v>112.94</v>
      </c>
      <c r="K16" s="28">
        <v>112.94</v>
      </c>
      <c r="L16" s="28"/>
      <c r="M16" s="28"/>
      <c r="N16" s="56"/>
      <c r="O16" s="28"/>
      <c r="P16" s="57"/>
    </row>
    <row r="17" hidden="1" spans="1:16">
      <c r="A17" s="28" t="s">
        <v>46</v>
      </c>
      <c r="B17" s="29">
        <v>417</v>
      </c>
      <c r="C17" s="29">
        <v>870</v>
      </c>
      <c r="D17" s="17"/>
      <c r="E17" s="19" t="s">
        <v>20</v>
      </c>
      <c r="F17" s="19" t="s">
        <v>28</v>
      </c>
      <c r="G17" s="19" t="s">
        <v>31</v>
      </c>
      <c r="H17" s="31" t="s">
        <v>47</v>
      </c>
      <c r="I17" s="55">
        <v>0</v>
      </c>
      <c r="J17" s="24">
        <f t="shared" si="0"/>
        <v>0</v>
      </c>
      <c r="K17" s="28"/>
      <c r="L17" s="28"/>
      <c r="M17" s="28"/>
      <c r="N17" s="56"/>
      <c r="O17" s="28"/>
      <c r="P17" s="57"/>
    </row>
    <row r="18" hidden="1" spans="1:16">
      <c r="A18" s="28" t="s">
        <v>48</v>
      </c>
      <c r="B18" s="29"/>
      <c r="C18" s="29"/>
      <c r="D18" s="17"/>
      <c r="E18" s="19" t="s">
        <v>20</v>
      </c>
      <c r="F18" s="19" t="s">
        <v>28</v>
      </c>
      <c r="G18" s="19" t="s">
        <v>40</v>
      </c>
      <c r="H18" s="31" t="s">
        <v>49</v>
      </c>
      <c r="I18" s="55">
        <v>0</v>
      </c>
      <c r="J18" s="24">
        <f t="shared" si="0"/>
        <v>0</v>
      </c>
      <c r="K18" s="28"/>
      <c r="L18" s="28"/>
      <c r="M18" s="28"/>
      <c r="N18" s="56"/>
      <c r="O18" s="28"/>
      <c r="P18" s="57"/>
    </row>
    <row r="19" hidden="1" spans="1:16">
      <c r="A19" s="28" t="s">
        <v>50</v>
      </c>
      <c r="B19" s="29"/>
      <c r="C19" s="29"/>
      <c r="D19" s="17"/>
      <c r="E19" s="19" t="s">
        <v>20</v>
      </c>
      <c r="F19" s="19" t="s">
        <v>51</v>
      </c>
      <c r="G19" s="19"/>
      <c r="H19" s="30" t="s">
        <v>52</v>
      </c>
      <c r="I19" s="55">
        <v>6632.38</v>
      </c>
      <c r="J19" s="24">
        <f t="shared" si="0"/>
        <v>8155.65</v>
      </c>
      <c r="K19" s="28">
        <f t="shared" ref="K19:O19" si="4">SUM(K20:K26)</f>
        <v>6311.45</v>
      </c>
      <c r="L19" s="28">
        <f t="shared" si="4"/>
        <v>1409.2</v>
      </c>
      <c r="M19" s="28">
        <f t="shared" si="4"/>
        <v>435</v>
      </c>
      <c r="N19" s="56">
        <f t="shared" si="4"/>
        <v>0</v>
      </c>
      <c r="O19" s="28">
        <f t="shared" si="4"/>
        <v>0</v>
      </c>
      <c r="P19" s="57"/>
    </row>
    <row r="20" hidden="1" spans="1:16">
      <c r="A20" s="28" t="s">
        <v>53</v>
      </c>
      <c r="B20" s="29"/>
      <c r="C20" s="29"/>
      <c r="D20" s="17"/>
      <c r="E20" s="19" t="s">
        <v>20</v>
      </c>
      <c r="F20" s="19" t="s">
        <v>51</v>
      </c>
      <c r="G20" s="19" t="s">
        <v>23</v>
      </c>
      <c r="H20" s="30" t="s">
        <v>26</v>
      </c>
      <c r="I20" s="55">
        <v>4270</v>
      </c>
      <c r="J20" s="24">
        <f t="shared" si="0"/>
        <v>5235.06</v>
      </c>
      <c r="K20" s="28">
        <v>5235.06</v>
      </c>
      <c r="L20" s="28"/>
      <c r="M20" s="28"/>
      <c r="N20" s="56"/>
      <c r="O20" s="28"/>
      <c r="P20" s="57"/>
    </row>
    <row r="21" hidden="1" spans="1:16">
      <c r="A21" s="28"/>
      <c r="B21" s="29"/>
      <c r="C21" s="29"/>
      <c r="D21" s="17"/>
      <c r="E21" s="19" t="s">
        <v>20</v>
      </c>
      <c r="F21" s="19" t="s">
        <v>51</v>
      </c>
      <c r="G21" s="19" t="s">
        <v>28</v>
      </c>
      <c r="H21" s="30" t="s">
        <v>29</v>
      </c>
      <c r="I21" s="55">
        <v>1673.98</v>
      </c>
      <c r="J21" s="24">
        <f t="shared" si="0"/>
        <v>2056</v>
      </c>
      <c r="K21" s="28">
        <v>969.76</v>
      </c>
      <c r="L21" s="28">
        <v>1086.24</v>
      </c>
      <c r="M21" s="28"/>
      <c r="N21" s="56"/>
      <c r="O21" s="28"/>
      <c r="P21" s="57"/>
    </row>
    <row r="22" hidden="1" spans="1:16">
      <c r="A22" s="33" t="s">
        <v>54</v>
      </c>
      <c r="B22" s="34">
        <f>SUM(B23:B30)-B23</f>
        <v>7641</v>
      </c>
      <c r="C22" s="34">
        <f>SUM(C23:C30)-C23</f>
        <v>8342</v>
      </c>
      <c r="D22" s="17"/>
      <c r="E22" s="19" t="s">
        <v>20</v>
      </c>
      <c r="F22" s="19" t="s">
        <v>51</v>
      </c>
      <c r="G22" s="19" t="s">
        <v>51</v>
      </c>
      <c r="H22" s="31" t="s">
        <v>55</v>
      </c>
      <c r="I22" s="55">
        <v>320</v>
      </c>
      <c r="J22" s="24">
        <f t="shared" si="0"/>
        <v>0</v>
      </c>
      <c r="K22" s="28"/>
      <c r="L22" s="28"/>
      <c r="M22" s="28"/>
      <c r="N22" s="56"/>
      <c r="O22" s="28"/>
      <c r="P22" s="57"/>
    </row>
    <row r="23" hidden="1" spans="1:16">
      <c r="A23" s="28" t="s">
        <v>56</v>
      </c>
      <c r="B23" s="29">
        <v>2901</v>
      </c>
      <c r="C23" s="29">
        <v>3899</v>
      </c>
      <c r="D23" s="17"/>
      <c r="E23" s="19" t="s">
        <v>20</v>
      </c>
      <c r="F23" s="19" t="s">
        <v>51</v>
      </c>
      <c r="G23" s="19" t="s">
        <v>31</v>
      </c>
      <c r="H23" s="31" t="s">
        <v>57</v>
      </c>
      <c r="I23" s="55">
        <v>27.7</v>
      </c>
      <c r="J23" s="24">
        <f t="shared" si="0"/>
        <v>0</v>
      </c>
      <c r="K23" s="28"/>
      <c r="L23" s="28"/>
      <c r="M23" s="28"/>
      <c r="N23" s="56"/>
      <c r="O23" s="28"/>
      <c r="P23" s="57"/>
    </row>
    <row r="24" hidden="1" spans="1:16">
      <c r="A24" s="35" t="s">
        <v>58</v>
      </c>
      <c r="B24" s="36">
        <v>1741</v>
      </c>
      <c r="C24" s="36">
        <v>2339</v>
      </c>
      <c r="D24" s="37"/>
      <c r="E24" s="19" t="s">
        <v>20</v>
      </c>
      <c r="F24" s="19" t="s">
        <v>51</v>
      </c>
      <c r="G24" s="19" t="s">
        <v>59</v>
      </c>
      <c r="H24" s="31" t="s">
        <v>60</v>
      </c>
      <c r="I24" s="55">
        <v>22</v>
      </c>
      <c r="J24" s="24">
        <f t="shared" si="0"/>
        <v>0</v>
      </c>
      <c r="K24" s="28"/>
      <c r="L24" s="28"/>
      <c r="M24" s="28"/>
      <c r="N24" s="56"/>
      <c r="O24" s="28"/>
      <c r="P24" s="57"/>
    </row>
    <row r="25" hidden="1" spans="1:16">
      <c r="A25" s="38" t="s">
        <v>61</v>
      </c>
      <c r="B25" s="39">
        <v>1160</v>
      </c>
      <c r="C25" s="39">
        <v>1560</v>
      </c>
      <c r="D25" s="17"/>
      <c r="E25" s="40" t="s">
        <v>20</v>
      </c>
      <c r="F25" s="19" t="s">
        <v>51</v>
      </c>
      <c r="G25" s="19" t="s">
        <v>37</v>
      </c>
      <c r="H25" s="30" t="s">
        <v>62</v>
      </c>
      <c r="I25" s="55">
        <v>318.7</v>
      </c>
      <c r="J25" s="24">
        <f t="shared" si="0"/>
        <v>664.59</v>
      </c>
      <c r="K25" s="28">
        <v>106.63</v>
      </c>
      <c r="L25" s="28">
        <v>122.96</v>
      </c>
      <c r="M25" s="28">
        <v>435</v>
      </c>
      <c r="N25" s="56"/>
      <c r="O25" s="28"/>
      <c r="P25" s="57"/>
    </row>
    <row r="26" ht="14" hidden="1" customHeight="1" spans="1:16">
      <c r="A26" s="28" t="s">
        <v>63</v>
      </c>
      <c r="B26" s="29">
        <v>850</v>
      </c>
      <c r="C26" s="29">
        <v>121</v>
      </c>
      <c r="D26" s="17"/>
      <c r="E26" s="40" t="s">
        <v>20</v>
      </c>
      <c r="F26" s="19" t="s">
        <v>51</v>
      </c>
      <c r="G26" s="19" t="s">
        <v>40</v>
      </c>
      <c r="H26" s="31" t="s">
        <v>64</v>
      </c>
      <c r="I26" s="55">
        <v>0</v>
      </c>
      <c r="J26" s="24">
        <f t="shared" si="0"/>
        <v>200</v>
      </c>
      <c r="K26" s="28"/>
      <c r="L26" s="28">
        <v>200</v>
      </c>
      <c r="M26" s="28"/>
      <c r="N26" s="56"/>
      <c r="O26" s="28"/>
      <c r="P26" s="57"/>
    </row>
    <row r="27" hidden="1" spans="1:16">
      <c r="A27" s="28" t="s">
        <v>65</v>
      </c>
      <c r="B27" s="29">
        <v>1200</v>
      </c>
      <c r="C27" s="29">
        <v>1635</v>
      </c>
      <c r="D27" s="17"/>
      <c r="E27" s="40" t="s">
        <v>20</v>
      </c>
      <c r="F27" s="19" t="s">
        <v>31</v>
      </c>
      <c r="G27" s="19"/>
      <c r="H27" s="30" t="s">
        <v>66</v>
      </c>
      <c r="I27" s="55">
        <v>222.53</v>
      </c>
      <c r="J27" s="24">
        <f t="shared" si="0"/>
        <v>243.94</v>
      </c>
      <c r="K27" s="28">
        <f t="shared" ref="K27:O27" si="5">SUM(K28:K30)</f>
        <v>193.94</v>
      </c>
      <c r="L27" s="28">
        <f t="shared" si="5"/>
        <v>50</v>
      </c>
      <c r="M27" s="28">
        <f t="shared" si="5"/>
        <v>0</v>
      </c>
      <c r="N27" s="56">
        <f t="shared" si="5"/>
        <v>0</v>
      </c>
      <c r="O27" s="28">
        <f t="shared" si="5"/>
        <v>0</v>
      </c>
      <c r="P27" s="57"/>
    </row>
    <row r="28" hidden="1" spans="1:16">
      <c r="A28" s="28" t="s">
        <v>67</v>
      </c>
      <c r="B28" s="29"/>
      <c r="C28" s="29"/>
      <c r="D28" s="17"/>
      <c r="E28" s="40" t="s">
        <v>20</v>
      </c>
      <c r="F28" s="19" t="s">
        <v>31</v>
      </c>
      <c r="G28" s="19" t="s">
        <v>23</v>
      </c>
      <c r="H28" s="30" t="s">
        <v>26</v>
      </c>
      <c r="I28" s="55">
        <v>124.58</v>
      </c>
      <c r="J28" s="24">
        <f t="shared" si="0"/>
        <v>154.01</v>
      </c>
      <c r="K28" s="28">
        <v>154.01</v>
      </c>
      <c r="L28" s="28"/>
      <c r="M28" s="28"/>
      <c r="N28" s="56"/>
      <c r="O28" s="28"/>
      <c r="P28" s="57"/>
    </row>
    <row r="29" hidden="1" spans="1:16">
      <c r="A29" s="28" t="s">
        <v>68</v>
      </c>
      <c r="B29" s="29">
        <v>550</v>
      </c>
      <c r="C29" s="29">
        <v>379</v>
      </c>
      <c r="D29" s="17"/>
      <c r="E29" s="40" t="s">
        <v>20</v>
      </c>
      <c r="F29" s="19" t="s">
        <v>31</v>
      </c>
      <c r="G29" s="19" t="s">
        <v>28</v>
      </c>
      <c r="H29" s="30" t="s">
        <v>29</v>
      </c>
      <c r="I29" s="55">
        <v>57.95</v>
      </c>
      <c r="J29" s="24">
        <f t="shared" si="0"/>
        <v>39.93</v>
      </c>
      <c r="K29" s="28">
        <v>39.93</v>
      </c>
      <c r="L29" s="28"/>
      <c r="M29" s="28"/>
      <c r="N29" s="56"/>
      <c r="O29" s="28"/>
      <c r="P29" s="57"/>
    </row>
    <row r="30" ht="28.5" hidden="1" spans="1:16">
      <c r="A30" s="41" t="s">
        <v>69</v>
      </c>
      <c r="B30" s="29">
        <v>2140</v>
      </c>
      <c r="C30" s="29">
        <v>2308</v>
      </c>
      <c r="D30" s="17"/>
      <c r="E30" s="40" t="s">
        <v>20</v>
      </c>
      <c r="F30" s="19" t="s">
        <v>31</v>
      </c>
      <c r="G30" s="19" t="s">
        <v>40</v>
      </c>
      <c r="H30" s="31" t="s">
        <v>70</v>
      </c>
      <c r="I30" s="55">
        <v>40</v>
      </c>
      <c r="J30" s="24">
        <f t="shared" si="0"/>
        <v>50</v>
      </c>
      <c r="K30" s="28"/>
      <c r="L30" s="28">
        <v>50</v>
      </c>
      <c r="M30" s="28"/>
      <c r="N30" s="56"/>
      <c r="O30" s="28"/>
      <c r="P30" s="57"/>
    </row>
    <row r="31" hidden="1" spans="1:16">
      <c r="A31" s="38"/>
      <c r="B31" s="38"/>
      <c r="C31" s="42"/>
      <c r="D31" s="17"/>
      <c r="E31" s="40" t="s">
        <v>20</v>
      </c>
      <c r="F31" s="19" t="s">
        <v>59</v>
      </c>
      <c r="G31" s="19"/>
      <c r="H31" s="31" t="s">
        <v>71</v>
      </c>
      <c r="I31" s="55">
        <v>84.62</v>
      </c>
      <c r="J31" s="24">
        <f t="shared" si="0"/>
        <v>77.56</v>
      </c>
      <c r="K31" s="28">
        <f t="shared" ref="K31:O31" si="6">SUM(K32:K34)</f>
        <v>77.56</v>
      </c>
      <c r="L31" s="28">
        <f t="shared" si="6"/>
        <v>0</v>
      </c>
      <c r="M31" s="28">
        <f t="shared" si="6"/>
        <v>0</v>
      </c>
      <c r="N31" s="56">
        <f t="shared" si="6"/>
        <v>0</v>
      </c>
      <c r="O31" s="28">
        <f t="shared" si="6"/>
        <v>0</v>
      </c>
      <c r="P31" s="57"/>
    </row>
    <row r="32" ht="19" hidden="1" customHeight="1" spans="1:16">
      <c r="A32" s="38"/>
      <c r="B32" s="38"/>
      <c r="C32" s="42"/>
      <c r="D32" s="43"/>
      <c r="E32" s="40" t="s">
        <v>20</v>
      </c>
      <c r="F32" s="19" t="s">
        <v>59</v>
      </c>
      <c r="G32" s="19" t="s">
        <v>23</v>
      </c>
      <c r="H32" s="31" t="s">
        <v>26</v>
      </c>
      <c r="I32" s="55">
        <v>56.16</v>
      </c>
      <c r="J32" s="24">
        <f t="shared" si="0"/>
        <v>61.76</v>
      </c>
      <c r="K32" s="28">
        <v>61.76</v>
      </c>
      <c r="L32" s="28"/>
      <c r="M32" s="28"/>
      <c r="N32" s="56"/>
      <c r="O32" s="28"/>
      <c r="P32" s="57"/>
    </row>
    <row r="33" hidden="1" spans="1:16">
      <c r="A33" s="17"/>
      <c r="B33" s="29"/>
      <c r="C33" s="29"/>
      <c r="D33" s="17"/>
      <c r="E33" s="40" t="s">
        <v>20</v>
      </c>
      <c r="F33" s="19" t="s">
        <v>59</v>
      </c>
      <c r="G33" s="19" t="s">
        <v>28</v>
      </c>
      <c r="H33" s="32" t="s">
        <v>29</v>
      </c>
      <c r="I33" s="59">
        <v>28.46</v>
      </c>
      <c r="J33" s="24">
        <f t="shared" si="0"/>
        <v>15.8</v>
      </c>
      <c r="K33" s="28">
        <v>15.8</v>
      </c>
      <c r="L33" s="28"/>
      <c r="M33" s="28"/>
      <c r="N33" s="56"/>
      <c r="O33" s="28"/>
      <c r="P33" s="57"/>
    </row>
    <row r="34" hidden="1" spans="1:16">
      <c r="A34" s="17"/>
      <c r="B34" s="29"/>
      <c r="C34" s="29"/>
      <c r="D34" s="17"/>
      <c r="E34" s="40" t="s">
        <v>20</v>
      </c>
      <c r="F34" s="19" t="s">
        <v>59</v>
      </c>
      <c r="G34" s="19" t="s">
        <v>40</v>
      </c>
      <c r="H34" s="30" t="s">
        <v>72</v>
      </c>
      <c r="I34" s="55">
        <v>0</v>
      </c>
      <c r="J34" s="24">
        <f t="shared" si="0"/>
        <v>0</v>
      </c>
      <c r="K34" s="28"/>
      <c r="L34" s="28"/>
      <c r="M34" s="28"/>
      <c r="N34" s="56"/>
      <c r="O34" s="28"/>
      <c r="P34" s="57"/>
    </row>
    <row r="35" hidden="1" spans="1:16">
      <c r="A35" s="17"/>
      <c r="B35" s="29"/>
      <c r="C35" s="29"/>
      <c r="D35" s="17"/>
      <c r="E35" s="40" t="s">
        <v>20</v>
      </c>
      <c r="F35" s="19" t="s">
        <v>34</v>
      </c>
      <c r="G35" s="19"/>
      <c r="H35" s="30" t="s">
        <v>73</v>
      </c>
      <c r="I35" s="55">
        <v>726.88</v>
      </c>
      <c r="J35" s="24">
        <f t="shared" si="0"/>
        <v>582.84</v>
      </c>
      <c r="K35" s="28">
        <f t="shared" ref="K35:O35" si="7">SUM(K36:K41)</f>
        <v>460.84</v>
      </c>
      <c r="L35" s="28">
        <f t="shared" si="7"/>
        <v>122</v>
      </c>
      <c r="M35" s="28">
        <f t="shared" si="7"/>
        <v>0</v>
      </c>
      <c r="N35" s="56">
        <f t="shared" si="7"/>
        <v>0</v>
      </c>
      <c r="O35" s="28">
        <f t="shared" si="7"/>
        <v>0</v>
      </c>
      <c r="P35" s="57"/>
    </row>
    <row r="36" hidden="1" spans="1:16">
      <c r="A36" s="17"/>
      <c r="B36" s="29"/>
      <c r="C36" s="29"/>
      <c r="D36" s="17"/>
      <c r="E36" s="40" t="s">
        <v>20</v>
      </c>
      <c r="F36" s="19" t="s">
        <v>34</v>
      </c>
      <c r="G36" s="19" t="s">
        <v>23</v>
      </c>
      <c r="H36" s="31" t="s">
        <v>26</v>
      </c>
      <c r="I36" s="55">
        <v>178.9</v>
      </c>
      <c r="J36" s="24">
        <f t="shared" si="0"/>
        <v>190.35</v>
      </c>
      <c r="K36" s="28">
        <v>190.35</v>
      </c>
      <c r="L36" s="28"/>
      <c r="M36" s="28"/>
      <c r="N36" s="56"/>
      <c r="O36" s="28"/>
      <c r="P36" s="57"/>
    </row>
    <row r="37" hidden="1" spans="1:16">
      <c r="A37" s="25"/>
      <c r="B37" s="24"/>
      <c r="C37" s="24"/>
      <c r="D37" s="25"/>
      <c r="E37" s="19" t="s">
        <v>20</v>
      </c>
      <c r="F37" s="19" t="s">
        <v>34</v>
      </c>
      <c r="G37" s="19" t="s">
        <v>28</v>
      </c>
      <c r="H37" s="32" t="s">
        <v>29</v>
      </c>
      <c r="I37" s="59">
        <v>197.98</v>
      </c>
      <c r="J37" s="24">
        <f t="shared" si="0"/>
        <v>392.49</v>
      </c>
      <c r="K37" s="28">
        <v>270.49</v>
      </c>
      <c r="L37" s="28">
        <v>122</v>
      </c>
      <c r="M37" s="28"/>
      <c r="N37" s="56"/>
      <c r="O37" s="28"/>
      <c r="P37" s="57"/>
    </row>
    <row r="38" hidden="1" spans="1:16">
      <c r="A38" s="17"/>
      <c r="B38" s="29"/>
      <c r="C38" s="29"/>
      <c r="D38" s="17"/>
      <c r="E38" s="19" t="s">
        <v>20</v>
      </c>
      <c r="F38" s="19" t="s">
        <v>34</v>
      </c>
      <c r="G38" s="19" t="s">
        <v>59</v>
      </c>
      <c r="H38" s="32" t="s">
        <v>74</v>
      </c>
      <c r="I38" s="59">
        <v>110</v>
      </c>
      <c r="J38" s="24">
        <f t="shared" si="0"/>
        <v>0</v>
      </c>
      <c r="K38" s="28"/>
      <c r="L38" s="28"/>
      <c r="M38" s="28"/>
      <c r="N38" s="56"/>
      <c r="O38" s="28"/>
      <c r="P38" s="57"/>
    </row>
    <row r="39" hidden="1" spans="1:16">
      <c r="A39" s="17"/>
      <c r="B39" s="29"/>
      <c r="C39" s="29"/>
      <c r="D39" s="17"/>
      <c r="E39" s="19" t="s">
        <v>20</v>
      </c>
      <c r="F39" s="19" t="s">
        <v>34</v>
      </c>
      <c r="G39" s="19" t="s">
        <v>75</v>
      </c>
      <c r="H39" s="32" t="s">
        <v>76</v>
      </c>
      <c r="I39" s="59">
        <v>15</v>
      </c>
      <c r="J39" s="24">
        <f t="shared" si="0"/>
        <v>0</v>
      </c>
      <c r="K39" s="28"/>
      <c r="L39" s="28"/>
      <c r="M39" s="28"/>
      <c r="N39" s="56"/>
      <c r="O39" s="28"/>
      <c r="P39" s="57"/>
    </row>
    <row r="40" hidden="1" spans="1:16">
      <c r="A40" s="17"/>
      <c r="B40" s="29"/>
      <c r="C40" s="29"/>
      <c r="D40" s="17"/>
      <c r="E40" s="19" t="s">
        <v>20</v>
      </c>
      <c r="F40" s="19" t="s">
        <v>75</v>
      </c>
      <c r="G40" s="19" t="s">
        <v>37</v>
      </c>
      <c r="H40" s="32" t="s">
        <v>77</v>
      </c>
      <c r="I40" s="59">
        <v>200</v>
      </c>
      <c r="J40" s="24">
        <f t="shared" si="0"/>
        <v>0</v>
      </c>
      <c r="K40" s="28"/>
      <c r="L40" s="28"/>
      <c r="M40" s="28"/>
      <c r="N40" s="56"/>
      <c r="O40" s="28"/>
      <c r="P40" s="57"/>
    </row>
    <row r="41" hidden="1" spans="1:16">
      <c r="A41" s="17"/>
      <c r="B41" s="29"/>
      <c r="C41" s="29"/>
      <c r="D41" s="17"/>
      <c r="E41" s="19" t="s">
        <v>20</v>
      </c>
      <c r="F41" s="19" t="s">
        <v>34</v>
      </c>
      <c r="G41" s="19" t="s">
        <v>40</v>
      </c>
      <c r="H41" s="31" t="s">
        <v>78</v>
      </c>
      <c r="I41" s="55">
        <v>25</v>
      </c>
      <c r="J41" s="24">
        <f t="shared" si="0"/>
        <v>0</v>
      </c>
      <c r="K41" s="28"/>
      <c r="L41" s="28"/>
      <c r="M41" s="28"/>
      <c r="N41" s="56"/>
      <c r="O41" s="28"/>
      <c r="P41" s="57"/>
    </row>
    <row r="42" hidden="1" spans="1:16">
      <c r="A42" s="17"/>
      <c r="B42" s="29"/>
      <c r="C42" s="29"/>
      <c r="D42" s="17"/>
      <c r="E42" s="19" t="s">
        <v>20</v>
      </c>
      <c r="F42" s="19" t="s">
        <v>75</v>
      </c>
      <c r="G42" s="19"/>
      <c r="H42" s="30" t="s">
        <v>79</v>
      </c>
      <c r="I42" s="55">
        <v>3000</v>
      </c>
      <c r="J42" s="24">
        <f t="shared" si="0"/>
        <v>3253</v>
      </c>
      <c r="K42" s="28">
        <f t="shared" ref="K42:O42" si="8">SUM(K43:K46)</f>
        <v>0</v>
      </c>
      <c r="L42" s="28">
        <f t="shared" si="8"/>
        <v>3253</v>
      </c>
      <c r="M42" s="28">
        <f t="shared" si="8"/>
        <v>0</v>
      </c>
      <c r="N42" s="56">
        <f t="shared" si="8"/>
        <v>0</v>
      </c>
      <c r="O42" s="28">
        <f t="shared" si="8"/>
        <v>0</v>
      </c>
      <c r="P42" s="57"/>
    </row>
    <row r="43" hidden="1" spans="1:16">
      <c r="A43" s="17"/>
      <c r="B43" s="29"/>
      <c r="C43" s="29"/>
      <c r="D43" s="17"/>
      <c r="E43" s="19" t="s">
        <v>20</v>
      </c>
      <c r="F43" s="19" t="s">
        <v>75</v>
      </c>
      <c r="G43" s="19" t="s">
        <v>23</v>
      </c>
      <c r="H43" s="30" t="s">
        <v>26</v>
      </c>
      <c r="I43" s="55">
        <v>0</v>
      </c>
      <c r="J43" s="24">
        <f t="shared" si="0"/>
        <v>0</v>
      </c>
      <c r="K43" s="28">
        <v>0</v>
      </c>
      <c r="L43" s="28">
        <v>0</v>
      </c>
      <c r="M43" s="28">
        <v>0</v>
      </c>
      <c r="N43" s="56">
        <v>0</v>
      </c>
      <c r="O43" s="28">
        <v>0</v>
      </c>
      <c r="P43" s="57"/>
    </row>
    <row r="44" hidden="1" spans="1:16">
      <c r="A44" s="17"/>
      <c r="B44" s="29"/>
      <c r="C44" s="29"/>
      <c r="D44" s="17"/>
      <c r="E44" s="19" t="s">
        <v>20</v>
      </c>
      <c r="F44" s="19" t="s">
        <v>75</v>
      </c>
      <c r="G44" s="19" t="s">
        <v>28</v>
      </c>
      <c r="H44" s="30" t="s">
        <v>29</v>
      </c>
      <c r="I44" s="55">
        <v>0</v>
      </c>
      <c r="J44" s="24">
        <f t="shared" si="0"/>
        <v>0</v>
      </c>
      <c r="K44" s="28"/>
      <c r="L44" s="28"/>
      <c r="M44" s="28"/>
      <c r="N44" s="56"/>
      <c r="O44" s="28"/>
      <c r="P44" s="57"/>
    </row>
    <row r="45" hidden="1" spans="1:16">
      <c r="A45" s="17"/>
      <c r="B45" s="29"/>
      <c r="C45" s="29"/>
      <c r="D45" s="17"/>
      <c r="E45" s="19" t="s">
        <v>20</v>
      </c>
      <c r="F45" s="19" t="s">
        <v>75</v>
      </c>
      <c r="G45" s="19" t="s">
        <v>80</v>
      </c>
      <c r="H45" s="30" t="s">
        <v>76</v>
      </c>
      <c r="I45" s="55">
        <v>0</v>
      </c>
      <c r="J45" s="24">
        <f t="shared" si="0"/>
        <v>0</v>
      </c>
      <c r="K45" s="28"/>
      <c r="L45" s="28"/>
      <c r="M45" s="28"/>
      <c r="N45" s="56"/>
      <c r="O45" s="28"/>
      <c r="P45" s="57"/>
    </row>
    <row r="46" hidden="1" spans="1:16">
      <c r="A46" s="17"/>
      <c r="B46" s="29"/>
      <c r="C46" s="29"/>
      <c r="D46" s="17"/>
      <c r="E46" s="19" t="s">
        <v>20</v>
      </c>
      <c r="F46" s="19" t="s">
        <v>75</v>
      </c>
      <c r="G46" s="19" t="s">
        <v>40</v>
      </c>
      <c r="H46" s="31" t="s">
        <v>81</v>
      </c>
      <c r="I46" s="55">
        <v>3000</v>
      </c>
      <c r="J46" s="24">
        <f t="shared" si="0"/>
        <v>3253</v>
      </c>
      <c r="K46" s="28"/>
      <c r="L46" s="28">
        <v>3253</v>
      </c>
      <c r="M46" s="28"/>
      <c r="N46" s="56"/>
      <c r="O46" s="28"/>
      <c r="P46" s="57"/>
    </row>
    <row r="47" hidden="1" spans="1:16">
      <c r="A47" s="17"/>
      <c r="B47" s="29"/>
      <c r="C47" s="29"/>
      <c r="D47" s="17"/>
      <c r="E47" s="19" t="s">
        <v>20</v>
      </c>
      <c r="F47" s="19" t="s">
        <v>37</v>
      </c>
      <c r="G47" s="19"/>
      <c r="H47" s="31" t="s">
        <v>82</v>
      </c>
      <c r="I47" s="55">
        <v>104.19</v>
      </c>
      <c r="J47" s="24">
        <f t="shared" si="0"/>
        <v>108.78</v>
      </c>
      <c r="K47" s="28">
        <f t="shared" ref="K47:O47" si="9">SUM(K48:K50)</f>
        <v>108.78</v>
      </c>
      <c r="L47" s="28">
        <f t="shared" si="9"/>
        <v>0</v>
      </c>
      <c r="M47" s="28">
        <f t="shared" si="9"/>
        <v>0</v>
      </c>
      <c r="N47" s="56">
        <f t="shared" si="9"/>
        <v>0</v>
      </c>
      <c r="O47" s="28">
        <f t="shared" si="9"/>
        <v>0</v>
      </c>
      <c r="P47" s="57"/>
    </row>
    <row r="48" hidden="1" spans="1:16">
      <c r="A48" s="17"/>
      <c r="B48" s="29"/>
      <c r="C48" s="29"/>
      <c r="D48" s="17"/>
      <c r="E48" s="19" t="s">
        <v>20</v>
      </c>
      <c r="F48" s="19" t="s">
        <v>37</v>
      </c>
      <c r="G48" s="19" t="s">
        <v>23</v>
      </c>
      <c r="H48" s="30" t="s">
        <v>26</v>
      </c>
      <c r="I48" s="55">
        <v>63.34</v>
      </c>
      <c r="J48" s="24">
        <f t="shared" si="0"/>
        <v>78.09</v>
      </c>
      <c r="K48" s="28">
        <v>78.09</v>
      </c>
      <c r="L48" s="28"/>
      <c r="M48" s="28"/>
      <c r="N48" s="56"/>
      <c r="O48" s="28"/>
      <c r="P48" s="57"/>
    </row>
    <row r="49" hidden="1" spans="1:16">
      <c r="A49" s="17"/>
      <c r="B49" s="29"/>
      <c r="C49" s="29"/>
      <c r="D49" s="17"/>
      <c r="E49" s="19" t="s">
        <v>20</v>
      </c>
      <c r="F49" s="19" t="s">
        <v>37</v>
      </c>
      <c r="G49" s="19" t="s">
        <v>28</v>
      </c>
      <c r="H49" s="30" t="s">
        <v>29</v>
      </c>
      <c r="I49" s="55">
        <v>8.85</v>
      </c>
      <c r="J49" s="24">
        <f t="shared" si="0"/>
        <v>30.69</v>
      </c>
      <c r="K49" s="28">
        <v>30.69</v>
      </c>
      <c r="L49" s="28"/>
      <c r="M49" s="28"/>
      <c r="N49" s="56"/>
      <c r="O49" s="28"/>
      <c r="P49" s="57"/>
    </row>
    <row r="50" hidden="1" spans="1:16">
      <c r="A50" s="17"/>
      <c r="B50" s="29"/>
      <c r="C50" s="29"/>
      <c r="D50" s="17"/>
      <c r="E50" s="19" t="s">
        <v>20</v>
      </c>
      <c r="F50" s="19" t="s">
        <v>37</v>
      </c>
      <c r="G50" s="19" t="s">
        <v>31</v>
      </c>
      <c r="H50" s="32" t="s">
        <v>83</v>
      </c>
      <c r="I50" s="59">
        <v>32</v>
      </c>
      <c r="J50" s="24">
        <f t="shared" si="0"/>
        <v>0</v>
      </c>
      <c r="K50" s="28"/>
      <c r="L50" s="28"/>
      <c r="M50" s="28"/>
      <c r="N50" s="56"/>
      <c r="O50" s="28"/>
      <c r="P50" s="57"/>
    </row>
    <row r="51" hidden="1" spans="1:16">
      <c r="A51" s="17"/>
      <c r="B51" s="29"/>
      <c r="C51" s="29"/>
      <c r="D51" s="17"/>
      <c r="E51" s="19" t="s">
        <v>20</v>
      </c>
      <c r="F51" s="19" t="s">
        <v>84</v>
      </c>
      <c r="G51" s="19"/>
      <c r="H51" s="32" t="s">
        <v>85</v>
      </c>
      <c r="I51" s="59">
        <v>808.22</v>
      </c>
      <c r="J51" s="24">
        <f t="shared" si="0"/>
        <v>806.37</v>
      </c>
      <c r="K51" s="28">
        <f t="shared" ref="K51:O51" si="10">SUM(K52:K54)</f>
        <v>806.37</v>
      </c>
      <c r="L51" s="28">
        <f t="shared" si="10"/>
        <v>0</v>
      </c>
      <c r="M51" s="28">
        <f t="shared" si="10"/>
        <v>0</v>
      </c>
      <c r="N51" s="56">
        <f t="shared" si="10"/>
        <v>0</v>
      </c>
      <c r="O51" s="28">
        <f t="shared" si="10"/>
        <v>0</v>
      </c>
      <c r="P51" s="57"/>
    </row>
    <row r="52" hidden="1" spans="1:16">
      <c r="A52" s="17"/>
      <c r="B52" s="29"/>
      <c r="C52" s="29"/>
      <c r="D52" s="17"/>
      <c r="E52" s="19" t="s">
        <v>20</v>
      </c>
      <c r="F52" s="19" t="s">
        <v>84</v>
      </c>
      <c r="G52" s="19" t="s">
        <v>23</v>
      </c>
      <c r="H52" s="30" t="s">
        <v>26</v>
      </c>
      <c r="I52" s="55">
        <v>398.24</v>
      </c>
      <c r="J52" s="24">
        <f t="shared" si="0"/>
        <v>469.51</v>
      </c>
      <c r="K52" s="28">
        <v>469.51</v>
      </c>
      <c r="L52" s="28"/>
      <c r="M52" s="28"/>
      <c r="N52" s="56"/>
      <c r="O52" s="28"/>
      <c r="P52" s="57"/>
    </row>
    <row r="53" hidden="1" spans="1:16">
      <c r="A53" s="17"/>
      <c r="B53" s="29"/>
      <c r="C53" s="29"/>
      <c r="D53" s="17"/>
      <c r="E53" s="19" t="s">
        <v>20</v>
      </c>
      <c r="F53" s="19" t="s">
        <v>84</v>
      </c>
      <c r="G53" s="19" t="s">
        <v>28</v>
      </c>
      <c r="H53" s="30" t="s">
        <v>29</v>
      </c>
      <c r="I53" s="55">
        <v>404.15</v>
      </c>
      <c r="J53" s="24">
        <f t="shared" si="0"/>
        <v>336.86</v>
      </c>
      <c r="K53" s="28">
        <v>336.86</v>
      </c>
      <c r="L53" s="28"/>
      <c r="M53" s="28"/>
      <c r="N53" s="56"/>
      <c r="O53" s="28"/>
      <c r="P53" s="57"/>
    </row>
    <row r="54" hidden="1" spans="1:16">
      <c r="A54" s="17"/>
      <c r="B54" s="29"/>
      <c r="C54" s="29"/>
      <c r="D54" s="17"/>
      <c r="E54" s="19" t="s">
        <v>20</v>
      </c>
      <c r="F54" s="19" t="s">
        <v>84</v>
      </c>
      <c r="G54" s="19" t="s">
        <v>40</v>
      </c>
      <c r="H54" s="30" t="s">
        <v>86</v>
      </c>
      <c r="I54" s="55">
        <v>5.83</v>
      </c>
      <c r="J54" s="24">
        <f t="shared" si="0"/>
        <v>0</v>
      </c>
      <c r="K54" s="28"/>
      <c r="L54" s="28"/>
      <c r="M54" s="28"/>
      <c r="N54" s="56"/>
      <c r="O54" s="28"/>
      <c r="P54" s="57"/>
    </row>
    <row r="55" hidden="1" spans="1:16">
      <c r="A55" s="17"/>
      <c r="B55" s="29"/>
      <c r="C55" s="29"/>
      <c r="D55" s="17"/>
      <c r="E55" s="19" t="s">
        <v>20</v>
      </c>
      <c r="F55" s="19" t="s">
        <v>87</v>
      </c>
      <c r="G55" s="19"/>
      <c r="H55" s="32" t="s">
        <v>88</v>
      </c>
      <c r="I55" s="59">
        <v>182.07</v>
      </c>
      <c r="J55" s="24">
        <f t="shared" si="0"/>
        <v>134.51</v>
      </c>
      <c r="K55" s="28">
        <f t="shared" ref="K55:O55" si="11">SUM(K56:K59)</f>
        <v>134.51</v>
      </c>
      <c r="L55" s="28">
        <f t="shared" si="11"/>
        <v>0</v>
      </c>
      <c r="M55" s="28">
        <f t="shared" si="11"/>
        <v>0</v>
      </c>
      <c r="N55" s="56">
        <f t="shared" si="11"/>
        <v>0</v>
      </c>
      <c r="O55" s="28">
        <f t="shared" si="11"/>
        <v>0</v>
      </c>
      <c r="P55" s="57"/>
    </row>
    <row r="56" hidden="1" spans="1:16">
      <c r="A56" s="17"/>
      <c r="B56" s="29"/>
      <c r="C56" s="29"/>
      <c r="D56" s="17"/>
      <c r="E56" s="19" t="s">
        <v>20</v>
      </c>
      <c r="F56" s="19" t="s">
        <v>87</v>
      </c>
      <c r="G56" s="19" t="s">
        <v>23</v>
      </c>
      <c r="H56" s="30" t="s">
        <v>26</v>
      </c>
      <c r="I56" s="55">
        <v>81.05</v>
      </c>
      <c r="J56" s="24">
        <f t="shared" si="0"/>
        <v>76.55</v>
      </c>
      <c r="K56" s="28">
        <v>76.55</v>
      </c>
      <c r="L56" s="28"/>
      <c r="M56" s="28"/>
      <c r="N56" s="56"/>
      <c r="O56" s="28"/>
      <c r="P56" s="57"/>
    </row>
    <row r="57" hidden="1" spans="1:16">
      <c r="A57" s="17"/>
      <c r="B57" s="29"/>
      <c r="C57" s="29"/>
      <c r="D57" s="17"/>
      <c r="E57" s="19" t="s">
        <v>20</v>
      </c>
      <c r="F57" s="19" t="s">
        <v>87</v>
      </c>
      <c r="G57" s="19" t="s">
        <v>28</v>
      </c>
      <c r="H57" s="30" t="s">
        <v>29</v>
      </c>
      <c r="I57" s="55">
        <v>61.02</v>
      </c>
      <c r="J57" s="24">
        <f t="shared" si="0"/>
        <v>57.96</v>
      </c>
      <c r="K57" s="28">
        <v>57.96</v>
      </c>
      <c r="L57" s="28"/>
      <c r="M57" s="28"/>
      <c r="N57" s="56"/>
      <c r="O57" s="28"/>
      <c r="P57" s="57"/>
    </row>
    <row r="58" hidden="1" spans="1:16">
      <c r="A58" s="17"/>
      <c r="B58" s="29"/>
      <c r="C58" s="29"/>
      <c r="D58" s="17"/>
      <c r="E58" s="19" t="s">
        <v>20</v>
      </c>
      <c r="F58" s="19" t="s">
        <v>87</v>
      </c>
      <c r="G58" s="19" t="s">
        <v>37</v>
      </c>
      <c r="H58" s="30" t="s">
        <v>89</v>
      </c>
      <c r="I58" s="55">
        <v>40</v>
      </c>
      <c r="J58" s="24">
        <f t="shared" si="0"/>
        <v>0</v>
      </c>
      <c r="K58" s="28"/>
      <c r="L58" s="28"/>
      <c r="M58" s="28"/>
      <c r="N58" s="56"/>
      <c r="O58" s="28"/>
      <c r="P58" s="57"/>
    </row>
    <row r="59" hidden="1" spans="1:16">
      <c r="A59" s="17"/>
      <c r="B59" s="29"/>
      <c r="C59" s="29"/>
      <c r="D59" s="17"/>
      <c r="E59" s="19" t="s">
        <v>20</v>
      </c>
      <c r="F59" s="19" t="s">
        <v>87</v>
      </c>
      <c r="G59" s="19" t="s">
        <v>40</v>
      </c>
      <c r="H59" s="31" t="s">
        <v>90</v>
      </c>
      <c r="I59" s="55">
        <v>0</v>
      </c>
      <c r="J59" s="24">
        <f t="shared" si="0"/>
        <v>0</v>
      </c>
      <c r="K59" s="28"/>
      <c r="L59" s="28"/>
      <c r="M59" s="28"/>
      <c r="N59" s="56"/>
      <c r="O59" s="28"/>
      <c r="P59" s="57"/>
    </row>
    <row r="60" hidden="1" spans="1:16">
      <c r="A60" s="17"/>
      <c r="B60" s="29"/>
      <c r="C60" s="29"/>
      <c r="D60" s="17"/>
      <c r="E60" s="19" t="s">
        <v>20</v>
      </c>
      <c r="F60" s="19" t="s">
        <v>91</v>
      </c>
      <c r="G60" s="19"/>
      <c r="H60" s="31" t="s">
        <v>92</v>
      </c>
      <c r="I60" s="55">
        <v>0</v>
      </c>
      <c r="J60" s="24">
        <f t="shared" si="0"/>
        <v>0</v>
      </c>
      <c r="K60" s="28">
        <f t="shared" ref="K60:O60" si="12">SUM(K61:K61)</f>
        <v>0</v>
      </c>
      <c r="L60" s="28">
        <f t="shared" si="12"/>
        <v>0</v>
      </c>
      <c r="M60" s="28">
        <f t="shared" si="12"/>
        <v>0</v>
      </c>
      <c r="N60" s="56">
        <f t="shared" si="12"/>
        <v>0</v>
      </c>
      <c r="O60" s="28">
        <f t="shared" si="12"/>
        <v>0</v>
      </c>
      <c r="P60" s="57"/>
    </row>
    <row r="61" hidden="1" spans="1:16">
      <c r="A61" s="17"/>
      <c r="B61" s="29"/>
      <c r="C61" s="29"/>
      <c r="D61" s="17"/>
      <c r="E61" s="19" t="s">
        <v>20</v>
      </c>
      <c r="F61" s="19" t="s">
        <v>91</v>
      </c>
      <c r="G61" s="19" t="s">
        <v>59</v>
      </c>
      <c r="H61" s="30" t="s">
        <v>93</v>
      </c>
      <c r="I61" s="55">
        <v>0</v>
      </c>
      <c r="J61" s="24">
        <f t="shared" si="0"/>
        <v>0</v>
      </c>
      <c r="K61" s="28"/>
      <c r="L61" s="28"/>
      <c r="M61" s="28"/>
      <c r="N61" s="56"/>
      <c r="O61" s="28"/>
      <c r="P61" s="57"/>
    </row>
    <row r="62" hidden="1" spans="1:16">
      <c r="A62" s="17"/>
      <c r="B62" s="29"/>
      <c r="C62" s="29"/>
      <c r="D62" s="17"/>
      <c r="E62" s="19" t="s">
        <v>20</v>
      </c>
      <c r="F62" s="19" t="s">
        <v>94</v>
      </c>
      <c r="G62" s="19"/>
      <c r="H62" s="31" t="s">
        <v>95</v>
      </c>
      <c r="I62" s="55">
        <v>0</v>
      </c>
      <c r="J62" s="24">
        <f t="shared" si="0"/>
        <v>0</v>
      </c>
      <c r="K62" s="28">
        <f t="shared" ref="K62:O62" si="13">SUM(K63:K64)</f>
        <v>0</v>
      </c>
      <c r="L62" s="28">
        <f t="shared" si="13"/>
        <v>0</v>
      </c>
      <c r="M62" s="28">
        <f t="shared" si="13"/>
        <v>0</v>
      </c>
      <c r="N62" s="56">
        <f t="shared" si="13"/>
        <v>0</v>
      </c>
      <c r="O62" s="28">
        <f t="shared" si="13"/>
        <v>0</v>
      </c>
      <c r="P62" s="57"/>
    </row>
    <row r="63" hidden="1" spans="1:16">
      <c r="A63" s="17"/>
      <c r="B63" s="29"/>
      <c r="C63" s="29"/>
      <c r="D63" s="17"/>
      <c r="E63" s="19" t="s">
        <v>20</v>
      </c>
      <c r="F63" s="19" t="s">
        <v>94</v>
      </c>
      <c r="G63" s="19" t="s">
        <v>23</v>
      </c>
      <c r="H63" s="31" t="s">
        <v>26</v>
      </c>
      <c r="I63" s="55">
        <v>0</v>
      </c>
      <c r="J63" s="24">
        <f t="shared" si="0"/>
        <v>0</v>
      </c>
      <c r="K63" s="28"/>
      <c r="L63" s="28"/>
      <c r="M63" s="28"/>
      <c r="N63" s="56"/>
      <c r="O63" s="28"/>
      <c r="P63" s="57"/>
    </row>
    <row r="64" hidden="1" spans="1:16">
      <c r="A64" s="17"/>
      <c r="B64" s="29"/>
      <c r="C64" s="29"/>
      <c r="D64" s="17"/>
      <c r="E64" s="19" t="s">
        <v>20</v>
      </c>
      <c r="F64" s="19" t="s">
        <v>94</v>
      </c>
      <c r="G64" s="19" t="s">
        <v>40</v>
      </c>
      <c r="H64" s="31" t="s">
        <v>96</v>
      </c>
      <c r="I64" s="55">
        <v>0</v>
      </c>
      <c r="J64" s="24">
        <f t="shared" si="0"/>
        <v>0</v>
      </c>
      <c r="K64" s="28"/>
      <c r="L64" s="28"/>
      <c r="M64" s="28"/>
      <c r="N64" s="56"/>
      <c r="O64" s="28"/>
      <c r="P64" s="57"/>
    </row>
    <row r="65" s="1" customFormat="1" hidden="1" spans="1:246">
      <c r="A65" s="17"/>
      <c r="B65" s="29"/>
      <c r="C65" s="29"/>
      <c r="D65" s="17"/>
      <c r="E65" s="19" t="s">
        <v>20</v>
      </c>
      <c r="F65" s="19" t="s">
        <v>97</v>
      </c>
      <c r="G65" s="19"/>
      <c r="H65" s="30" t="s">
        <v>98</v>
      </c>
      <c r="I65" s="55">
        <v>7.5</v>
      </c>
      <c r="J65" s="24">
        <f t="shared" si="0"/>
        <v>0</v>
      </c>
      <c r="K65" s="56">
        <f t="shared" ref="K65:O65" si="14">SUM(K66:K66)</f>
        <v>0</v>
      </c>
      <c r="L65" s="28">
        <f t="shared" si="14"/>
        <v>0</v>
      </c>
      <c r="M65" s="28">
        <f t="shared" si="14"/>
        <v>0</v>
      </c>
      <c r="N65" s="56">
        <f t="shared" si="14"/>
        <v>0</v>
      </c>
      <c r="O65" s="28">
        <f t="shared" si="14"/>
        <v>0</v>
      </c>
      <c r="P65" s="57"/>
      <c r="IG65" s="11"/>
      <c r="IH65" s="11"/>
      <c r="II65" s="11"/>
      <c r="IJ65" s="11"/>
      <c r="IK65" s="11"/>
      <c r="IL65" s="11"/>
    </row>
    <row r="66" s="1" customFormat="1" hidden="1" spans="1:246">
      <c r="A66" s="17"/>
      <c r="B66" s="29"/>
      <c r="C66" s="29"/>
      <c r="D66" s="17"/>
      <c r="E66" s="19" t="s">
        <v>20</v>
      </c>
      <c r="F66" s="19" t="s">
        <v>97</v>
      </c>
      <c r="G66" s="19" t="s">
        <v>40</v>
      </c>
      <c r="H66" s="32" t="s">
        <v>99</v>
      </c>
      <c r="I66" s="59">
        <v>7.5</v>
      </c>
      <c r="J66" s="24">
        <f t="shared" si="0"/>
        <v>0</v>
      </c>
      <c r="K66" s="56"/>
      <c r="L66" s="28"/>
      <c r="M66" s="28"/>
      <c r="N66" s="56"/>
      <c r="O66" s="28"/>
      <c r="P66" s="57"/>
      <c r="IG66" s="11"/>
      <c r="IH66" s="11"/>
      <c r="II66" s="11"/>
      <c r="IJ66" s="11"/>
      <c r="IK66" s="11"/>
      <c r="IL66" s="11"/>
    </row>
    <row r="67" hidden="1" spans="1:16">
      <c r="A67" s="17"/>
      <c r="B67" s="29"/>
      <c r="C67" s="29"/>
      <c r="D67" s="17"/>
      <c r="E67" s="19" t="s">
        <v>20</v>
      </c>
      <c r="F67" s="19" t="s">
        <v>100</v>
      </c>
      <c r="G67" s="19"/>
      <c r="H67" s="30" t="s">
        <v>101</v>
      </c>
      <c r="I67" s="55">
        <v>0</v>
      </c>
      <c r="J67" s="24">
        <f t="shared" si="0"/>
        <v>0</v>
      </c>
      <c r="K67" s="28">
        <f t="shared" ref="K67:O67" si="15">SUM(K68:K68)</f>
        <v>0</v>
      </c>
      <c r="L67" s="28">
        <f t="shared" si="15"/>
        <v>0</v>
      </c>
      <c r="M67" s="28">
        <f t="shared" si="15"/>
        <v>0</v>
      </c>
      <c r="N67" s="56">
        <f t="shared" si="15"/>
        <v>0</v>
      </c>
      <c r="O67" s="28">
        <f t="shared" si="15"/>
        <v>0</v>
      </c>
      <c r="P67" s="57"/>
    </row>
    <row r="68" hidden="1" spans="1:16">
      <c r="A68" s="17"/>
      <c r="B68" s="29"/>
      <c r="C68" s="29"/>
      <c r="D68" s="17"/>
      <c r="E68" s="19" t="s">
        <v>20</v>
      </c>
      <c r="F68" s="19" t="s">
        <v>100</v>
      </c>
      <c r="G68" s="19" t="s">
        <v>23</v>
      </c>
      <c r="H68" s="30" t="s">
        <v>26</v>
      </c>
      <c r="I68" s="55">
        <v>0</v>
      </c>
      <c r="J68" s="24">
        <f t="shared" si="0"/>
        <v>0</v>
      </c>
      <c r="K68" s="28"/>
      <c r="L68" s="28"/>
      <c r="M68" s="28"/>
      <c r="N68" s="56"/>
      <c r="O68" s="28"/>
      <c r="P68" s="57"/>
    </row>
    <row r="69" hidden="1" spans="1:16">
      <c r="A69" s="17"/>
      <c r="B69" s="29"/>
      <c r="C69" s="29"/>
      <c r="D69" s="17"/>
      <c r="E69" s="19" t="s">
        <v>20</v>
      </c>
      <c r="F69" s="19" t="s">
        <v>102</v>
      </c>
      <c r="G69" s="19"/>
      <c r="H69" s="31" t="s">
        <v>103</v>
      </c>
      <c r="I69" s="55">
        <v>0</v>
      </c>
      <c r="J69" s="24">
        <f t="shared" si="0"/>
        <v>0</v>
      </c>
      <c r="K69" s="28">
        <f t="shared" ref="K69:O69" si="16">SUM(K70:K72)</f>
        <v>0</v>
      </c>
      <c r="L69" s="28">
        <f t="shared" si="16"/>
        <v>0</v>
      </c>
      <c r="M69" s="28">
        <f t="shared" si="16"/>
        <v>0</v>
      </c>
      <c r="N69" s="56">
        <f t="shared" si="16"/>
        <v>0</v>
      </c>
      <c r="O69" s="28">
        <f t="shared" si="16"/>
        <v>0</v>
      </c>
      <c r="P69" s="57"/>
    </row>
    <row r="70" hidden="1" spans="1:16">
      <c r="A70" s="17"/>
      <c r="B70" s="29"/>
      <c r="C70" s="29"/>
      <c r="D70" s="17"/>
      <c r="E70" s="19" t="s">
        <v>20</v>
      </c>
      <c r="F70" s="19" t="s">
        <v>102</v>
      </c>
      <c r="G70" s="19" t="s">
        <v>23</v>
      </c>
      <c r="H70" s="31" t="s">
        <v>26</v>
      </c>
      <c r="I70" s="55">
        <v>0</v>
      </c>
      <c r="J70" s="24">
        <f t="shared" ref="J70:J133" si="17">SUM(K70:O70)</f>
        <v>0</v>
      </c>
      <c r="K70" s="28"/>
      <c r="L70" s="28"/>
      <c r="M70" s="28"/>
      <c r="N70" s="56"/>
      <c r="O70" s="28"/>
      <c r="P70" s="57"/>
    </row>
    <row r="71" hidden="1" spans="1:16">
      <c r="A71" s="17"/>
      <c r="B71" s="29"/>
      <c r="C71" s="29"/>
      <c r="D71" s="17"/>
      <c r="E71" s="19" t="s">
        <v>20</v>
      </c>
      <c r="F71" s="19" t="s">
        <v>102</v>
      </c>
      <c r="G71" s="19" t="s">
        <v>28</v>
      </c>
      <c r="H71" s="30" t="s">
        <v>29</v>
      </c>
      <c r="I71" s="55">
        <v>0</v>
      </c>
      <c r="J71" s="24">
        <f t="shared" si="17"/>
        <v>0</v>
      </c>
      <c r="K71" s="28"/>
      <c r="L71" s="28"/>
      <c r="M71" s="28"/>
      <c r="N71" s="56"/>
      <c r="O71" s="28"/>
      <c r="P71" s="57"/>
    </row>
    <row r="72" hidden="1" spans="1:16">
      <c r="A72" s="17"/>
      <c r="B72" s="29"/>
      <c r="C72" s="29"/>
      <c r="D72" s="17"/>
      <c r="E72" s="19" t="s">
        <v>20</v>
      </c>
      <c r="F72" s="19" t="s">
        <v>102</v>
      </c>
      <c r="G72" s="19" t="s">
        <v>40</v>
      </c>
      <c r="H72" s="30" t="s">
        <v>104</v>
      </c>
      <c r="I72" s="55">
        <v>0</v>
      </c>
      <c r="J72" s="24">
        <f t="shared" si="17"/>
        <v>0</v>
      </c>
      <c r="K72" s="28"/>
      <c r="L72" s="28"/>
      <c r="M72" s="28"/>
      <c r="N72" s="56"/>
      <c r="O72" s="28"/>
      <c r="P72" s="57"/>
    </row>
    <row r="73" hidden="1" spans="1:16">
      <c r="A73" s="17"/>
      <c r="B73" s="29"/>
      <c r="C73" s="29"/>
      <c r="D73" s="17"/>
      <c r="E73" s="19" t="s">
        <v>20</v>
      </c>
      <c r="F73" s="19" t="s">
        <v>105</v>
      </c>
      <c r="G73" s="19"/>
      <c r="H73" s="31" t="s">
        <v>106</v>
      </c>
      <c r="I73" s="55">
        <v>37.25</v>
      </c>
      <c r="J73" s="24">
        <f t="shared" si="17"/>
        <v>28.99</v>
      </c>
      <c r="K73" s="28">
        <f t="shared" ref="K73:O73" si="18">SUM(K74:K75)</f>
        <v>28.99</v>
      </c>
      <c r="L73" s="28">
        <f t="shared" si="18"/>
        <v>0</v>
      </c>
      <c r="M73" s="28">
        <f t="shared" si="18"/>
        <v>0</v>
      </c>
      <c r="N73" s="56">
        <f t="shared" si="18"/>
        <v>0</v>
      </c>
      <c r="O73" s="28">
        <f t="shared" si="18"/>
        <v>0</v>
      </c>
      <c r="P73" s="57"/>
    </row>
    <row r="74" hidden="1" spans="1:16">
      <c r="A74" s="17"/>
      <c r="B74" s="29"/>
      <c r="C74" s="29"/>
      <c r="D74" s="17"/>
      <c r="E74" s="19" t="s">
        <v>20</v>
      </c>
      <c r="F74" s="19" t="s">
        <v>105</v>
      </c>
      <c r="G74" s="19" t="s">
        <v>23</v>
      </c>
      <c r="H74" s="31" t="s">
        <v>26</v>
      </c>
      <c r="I74" s="55">
        <v>22.64</v>
      </c>
      <c r="J74" s="24">
        <f t="shared" si="17"/>
        <v>19.66</v>
      </c>
      <c r="K74" s="28">
        <v>19.66</v>
      </c>
      <c r="L74" s="28"/>
      <c r="M74" s="28"/>
      <c r="N74" s="56"/>
      <c r="O74" s="28"/>
      <c r="P74" s="57"/>
    </row>
    <row r="75" hidden="1" spans="1:16">
      <c r="A75" s="17"/>
      <c r="B75" s="29"/>
      <c r="C75" s="29"/>
      <c r="D75" s="17"/>
      <c r="E75" s="19" t="s">
        <v>20</v>
      </c>
      <c r="F75" s="19" t="s">
        <v>105</v>
      </c>
      <c r="G75" s="19" t="s">
        <v>28</v>
      </c>
      <c r="H75" s="30" t="s">
        <v>29</v>
      </c>
      <c r="I75" s="55">
        <v>14.61</v>
      </c>
      <c r="J75" s="24">
        <f t="shared" si="17"/>
        <v>9.33</v>
      </c>
      <c r="K75" s="28">
        <v>9.33</v>
      </c>
      <c r="L75" s="28"/>
      <c r="M75" s="28"/>
      <c r="N75" s="56"/>
      <c r="O75" s="28"/>
      <c r="P75" s="57"/>
    </row>
    <row r="76" hidden="1" spans="1:16">
      <c r="A76" s="17"/>
      <c r="B76" s="29"/>
      <c r="C76" s="29"/>
      <c r="D76" s="17"/>
      <c r="E76" s="19" t="s">
        <v>20</v>
      </c>
      <c r="F76" s="19" t="s">
        <v>107</v>
      </c>
      <c r="G76" s="19"/>
      <c r="H76" s="31" t="s">
        <v>108</v>
      </c>
      <c r="I76" s="55">
        <v>180.37</v>
      </c>
      <c r="J76" s="24">
        <f t="shared" si="17"/>
        <v>150.62</v>
      </c>
      <c r="K76" s="28">
        <f t="shared" ref="K76:O76" si="19">SUM(K77:K81)</f>
        <v>150.62</v>
      </c>
      <c r="L76" s="28">
        <f t="shared" si="19"/>
        <v>0</v>
      </c>
      <c r="M76" s="28">
        <f t="shared" si="19"/>
        <v>0</v>
      </c>
      <c r="N76" s="56">
        <f t="shared" si="19"/>
        <v>0</v>
      </c>
      <c r="O76" s="28">
        <f t="shared" si="19"/>
        <v>0</v>
      </c>
      <c r="P76" s="57"/>
    </row>
    <row r="77" hidden="1" spans="1:16">
      <c r="A77" s="17"/>
      <c r="B77" s="29"/>
      <c r="C77" s="29"/>
      <c r="D77" s="17"/>
      <c r="E77" s="19" t="s">
        <v>20</v>
      </c>
      <c r="F77" s="19" t="s">
        <v>107</v>
      </c>
      <c r="G77" s="19" t="s">
        <v>23</v>
      </c>
      <c r="H77" s="31" t="s">
        <v>26</v>
      </c>
      <c r="I77" s="55">
        <v>70.58</v>
      </c>
      <c r="J77" s="24">
        <f t="shared" si="17"/>
        <v>52.1</v>
      </c>
      <c r="K77" s="28">
        <v>52.1</v>
      </c>
      <c r="L77" s="28"/>
      <c r="M77" s="28"/>
      <c r="N77" s="56"/>
      <c r="O77" s="28"/>
      <c r="P77" s="57"/>
    </row>
    <row r="78" hidden="1" spans="1:16">
      <c r="A78" s="17"/>
      <c r="B78" s="29"/>
      <c r="C78" s="29"/>
      <c r="D78" s="17"/>
      <c r="E78" s="19" t="s">
        <v>20</v>
      </c>
      <c r="F78" s="19" t="s">
        <v>107</v>
      </c>
      <c r="G78" s="19" t="s">
        <v>28</v>
      </c>
      <c r="H78" s="31" t="s">
        <v>29</v>
      </c>
      <c r="I78" s="55">
        <v>109.79</v>
      </c>
      <c r="J78" s="24">
        <f t="shared" si="17"/>
        <v>98.52</v>
      </c>
      <c r="K78" s="28">
        <v>98.52</v>
      </c>
      <c r="L78" s="28"/>
      <c r="M78" s="28"/>
      <c r="N78" s="56"/>
      <c r="O78" s="28"/>
      <c r="P78" s="57"/>
    </row>
    <row r="79" hidden="1" spans="1:16">
      <c r="A79" s="17"/>
      <c r="B79" s="29"/>
      <c r="C79" s="29"/>
      <c r="D79" s="17"/>
      <c r="E79" s="19" t="s">
        <v>20</v>
      </c>
      <c r="F79" s="19" t="s">
        <v>107</v>
      </c>
      <c r="G79" s="19" t="s">
        <v>51</v>
      </c>
      <c r="H79" s="31" t="s">
        <v>109</v>
      </c>
      <c r="I79" s="55">
        <v>0</v>
      </c>
      <c r="J79" s="24">
        <f t="shared" si="17"/>
        <v>0</v>
      </c>
      <c r="K79" s="28"/>
      <c r="L79" s="28"/>
      <c r="M79" s="28"/>
      <c r="N79" s="56"/>
      <c r="O79" s="28"/>
      <c r="P79" s="57"/>
    </row>
    <row r="80" hidden="1" spans="1:16">
      <c r="A80" s="17"/>
      <c r="B80" s="29"/>
      <c r="C80" s="29"/>
      <c r="D80" s="17"/>
      <c r="E80" s="19" t="s">
        <v>20</v>
      </c>
      <c r="F80" s="19" t="s">
        <v>107</v>
      </c>
      <c r="G80" s="19" t="s">
        <v>34</v>
      </c>
      <c r="H80" s="31" t="s">
        <v>110</v>
      </c>
      <c r="I80" s="55">
        <v>0</v>
      </c>
      <c r="J80" s="24">
        <f t="shared" si="17"/>
        <v>0</v>
      </c>
      <c r="K80" s="28"/>
      <c r="L80" s="28"/>
      <c r="M80" s="28"/>
      <c r="N80" s="56"/>
      <c r="O80" s="28"/>
      <c r="P80" s="57"/>
    </row>
    <row r="81" hidden="1" spans="1:16">
      <c r="A81" s="17"/>
      <c r="B81" s="29"/>
      <c r="C81" s="29"/>
      <c r="D81" s="17"/>
      <c r="E81" s="19" t="s">
        <v>20</v>
      </c>
      <c r="F81" s="19" t="s">
        <v>107</v>
      </c>
      <c r="G81" s="19" t="s">
        <v>40</v>
      </c>
      <c r="H81" s="31" t="s">
        <v>111</v>
      </c>
      <c r="I81" s="55">
        <v>0</v>
      </c>
      <c r="J81" s="24">
        <f t="shared" si="17"/>
        <v>0</v>
      </c>
      <c r="K81" s="62"/>
      <c r="L81" s="63"/>
      <c r="M81" s="63"/>
      <c r="N81" s="64"/>
      <c r="O81" s="63"/>
      <c r="P81" s="57"/>
    </row>
    <row r="82" ht="14" hidden="1" customHeight="1" spans="1:16">
      <c r="A82" s="17"/>
      <c r="B82" s="29"/>
      <c r="C82" s="29"/>
      <c r="D82" s="17"/>
      <c r="E82" s="19" t="s">
        <v>20</v>
      </c>
      <c r="F82" s="19" t="s">
        <v>112</v>
      </c>
      <c r="G82" s="19"/>
      <c r="H82" s="31" t="s">
        <v>113</v>
      </c>
      <c r="I82" s="55">
        <v>980.29</v>
      </c>
      <c r="J82" s="24">
        <f t="shared" si="17"/>
        <v>1187.55</v>
      </c>
      <c r="K82" s="63">
        <f t="shared" ref="K82:O82" si="20">SUM(K83:K86)</f>
        <v>789.95</v>
      </c>
      <c r="L82" s="63">
        <f t="shared" si="20"/>
        <v>397.6</v>
      </c>
      <c r="M82" s="63">
        <f t="shared" si="20"/>
        <v>0</v>
      </c>
      <c r="N82" s="64">
        <f t="shared" si="20"/>
        <v>0</v>
      </c>
      <c r="O82" s="63">
        <f t="shared" si="20"/>
        <v>0</v>
      </c>
      <c r="P82" s="57"/>
    </row>
    <row r="83" hidden="1" spans="1:16">
      <c r="A83" s="17"/>
      <c r="B83" s="29"/>
      <c r="C83" s="29"/>
      <c r="D83" s="17"/>
      <c r="E83" s="19" t="s">
        <v>20</v>
      </c>
      <c r="F83" s="19" t="s">
        <v>112</v>
      </c>
      <c r="G83" s="19" t="s">
        <v>23</v>
      </c>
      <c r="H83" s="31" t="s">
        <v>26</v>
      </c>
      <c r="I83" s="55">
        <v>367.19</v>
      </c>
      <c r="J83" s="24">
        <f t="shared" si="17"/>
        <v>408.48</v>
      </c>
      <c r="K83" s="62">
        <v>408.48</v>
      </c>
      <c r="L83" s="63"/>
      <c r="M83" s="63"/>
      <c r="N83" s="64"/>
      <c r="O83" s="63"/>
      <c r="P83" s="57"/>
    </row>
    <row r="84" hidden="1" spans="1:16">
      <c r="A84" s="17"/>
      <c r="B84" s="29"/>
      <c r="C84" s="29"/>
      <c r="D84" s="17"/>
      <c r="E84" s="19" t="s">
        <v>20</v>
      </c>
      <c r="F84" s="19" t="s">
        <v>112</v>
      </c>
      <c r="G84" s="19" t="s">
        <v>28</v>
      </c>
      <c r="H84" s="30" t="s">
        <v>29</v>
      </c>
      <c r="I84" s="55">
        <v>413.1</v>
      </c>
      <c r="J84" s="24">
        <f t="shared" si="17"/>
        <v>479.07</v>
      </c>
      <c r="K84" s="65">
        <f>318.87-38.4+36+17+48</f>
        <v>381.47</v>
      </c>
      <c r="L84" s="65">
        <v>97.6</v>
      </c>
      <c r="M84" s="65"/>
      <c r="N84" s="66"/>
      <c r="O84" s="65"/>
      <c r="P84" s="57"/>
    </row>
    <row r="85" hidden="1" spans="1:16">
      <c r="A85" s="17"/>
      <c r="B85" s="29"/>
      <c r="C85" s="29"/>
      <c r="D85" s="17"/>
      <c r="E85" s="19" t="s">
        <v>20</v>
      </c>
      <c r="F85" s="19" t="s">
        <v>114</v>
      </c>
      <c r="G85" s="19" t="s">
        <v>59</v>
      </c>
      <c r="H85" s="30" t="s">
        <v>115</v>
      </c>
      <c r="I85" s="55">
        <v>200</v>
      </c>
      <c r="J85" s="24">
        <f t="shared" si="17"/>
        <v>300</v>
      </c>
      <c r="K85" s="65"/>
      <c r="L85" s="65">
        <v>300</v>
      </c>
      <c r="M85" s="65"/>
      <c r="N85" s="66"/>
      <c r="O85" s="65"/>
      <c r="P85" s="57"/>
    </row>
    <row r="86" ht="14" hidden="1" customHeight="1" spans="1:16">
      <c r="A86" s="17"/>
      <c r="B86" s="29"/>
      <c r="C86" s="29"/>
      <c r="D86" s="17"/>
      <c r="E86" s="19" t="s">
        <v>20</v>
      </c>
      <c r="F86" s="19" t="s">
        <v>112</v>
      </c>
      <c r="G86" s="19" t="s">
        <v>40</v>
      </c>
      <c r="H86" s="31" t="s">
        <v>116</v>
      </c>
      <c r="I86" s="55">
        <v>0</v>
      </c>
      <c r="J86" s="24">
        <f t="shared" si="17"/>
        <v>0</v>
      </c>
      <c r="K86" s="65"/>
      <c r="L86" s="65"/>
      <c r="M86" s="65"/>
      <c r="N86" s="66"/>
      <c r="O86" s="65"/>
      <c r="P86" s="57"/>
    </row>
    <row r="87" hidden="1" spans="1:16">
      <c r="A87" s="17"/>
      <c r="B87" s="29"/>
      <c r="C87" s="29"/>
      <c r="D87" s="17"/>
      <c r="E87" s="19" t="s">
        <v>20</v>
      </c>
      <c r="F87" s="19" t="s">
        <v>117</v>
      </c>
      <c r="G87" s="19"/>
      <c r="H87" s="31" t="s">
        <v>118</v>
      </c>
      <c r="I87" s="55">
        <v>397.29</v>
      </c>
      <c r="J87" s="24">
        <f t="shared" si="17"/>
        <v>291.53</v>
      </c>
      <c r="K87" s="65">
        <f t="shared" ref="K87:O87" si="21">SUM(K88:K90)</f>
        <v>291.53</v>
      </c>
      <c r="L87" s="65">
        <f t="shared" si="21"/>
        <v>0</v>
      </c>
      <c r="M87" s="65">
        <f t="shared" si="21"/>
        <v>0</v>
      </c>
      <c r="N87" s="66">
        <f t="shared" si="21"/>
        <v>0</v>
      </c>
      <c r="O87" s="65">
        <f t="shared" si="21"/>
        <v>0</v>
      </c>
      <c r="P87" s="57"/>
    </row>
    <row r="88" hidden="1" spans="1:16">
      <c r="A88" s="17"/>
      <c r="B88" s="29"/>
      <c r="C88" s="29"/>
      <c r="D88" s="17"/>
      <c r="E88" s="19" t="s">
        <v>20</v>
      </c>
      <c r="F88" s="19" t="s">
        <v>117</v>
      </c>
      <c r="G88" s="19" t="s">
        <v>23</v>
      </c>
      <c r="H88" s="30" t="s">
        <v>26</v>
      </c>
      <c r="I88" s="55">
        <v>338.13</v>
      </c>
      <c r="J88" s="24">
        <f t="shared" si="17"/>
        <v>188.65</v>
      </c>
      <c r="K88" s="65">
        <v>188.65</v>
      </c>
      <c r="L88" s="65"/>
      <c r="M88" s="65"/>
      <c r="N88" s="66"/>
      <c r="O88" s="65"/>
      <c r="P88" s="57"/>
    </row>
    <row r="89" hidden="1" spans="1:16">
      <c r="A89" s="17"/>
      <c r="B89" s="29"/>
      <c r="C89" s="29"/>
      <c r="D89" s="17"/>
      <c r="E89" s="19" t="s">
        <v>20</v>
      </c>
      <c r="F89" s="19" t="s">
        <v>117</v>
      </c>
      <c r="G89" s="19" t="s">
        <v>28</v>
      </c>
      <c r="H89" s="30" t="s">
        <v>29</v>
      </c>
      <c r="I89" s="55">
        <v>39.16</v>
      </c>
      <c r="J89" s="24">
        <f t="shared" si="17"/>
        <v>102.88</v>
      </c>
      <c r="K89" s="65">
        <v>102.88</v>
      </c>
      <c r="L89" s="65"/>
      <c r="M89" s="65"/>
      <c r="N89" s="66"/>
      <c r="O89" s="65"/>
      <c r="P89" s="57"/>
    </row>
    <row r="90" hidden="1" spans="1:16">
      <c r="A90" s="17"/>
      <c r="B90" s="29"/>
      <c r="C90" s="29"/>
      <c r="D90" s="17"/>
      <c r="E90" s="19" t="s">
        <v>20</v>
      </c>
      <c r="F90" s="19" t="s">
        <v>117</v>
      </c>
      <c r="G90" s="19" t="s">
        <v>40</v>
      </c>
      <c r="H90" s="31" t="s">
        <v>119</v>
      </c>
      <c r="I90" s="55">
        <v>20</v>
      </c>
      <c r="J90" s="24">
        <f t="shared" si="17"/>
        <v>0</v>
      </c>
      <c r="K90" s="63"/>
      <c r="L90" s="63"/>
      <c r="M90" s="63"/>
      <c r="N90" s="64"/>
      <c r="O90" s="63"/>
      <c r="P90" s="57"/>
    </row>
    <row r="91" hidden="1" spans="1:16">
      <c r="A91" s="17"/>
      <c r="B91" s="29"/>
      <c r="C91" s="29"/>
      <c r="D91" s="17"/>
      <c r="E91" s="19" t="s">
        <v>20</v>
      </c>
      <c r="F91" s="19" t="s">
        <v>120</v>
      </c>
      <c r="G91" s="19"/>
      <c r="H91" s="31" t="s">
        <v>121</v>
      </c>
      <c r="I91" s="55">
        <v>325.86</v>
      </c>
      <c r="J91" s="24">
        <f t="shared" si="17"/>
        <v>310.98</v>
      </c>
      <c r="K91" s="63">
        <f t="shared" ref="K91:O91" si="22">SUM(K92:K94)</f>
        <v>310.98</v>
      </c>
      <c r="L91" s="63">
        <f t="shared" si="22"/>
        <v>0</v>
      </c>
      <c r="M91" s="63">
        <f t="shared" si="22"/>
        <v>0</v>
      </c>
      <c r="N91" s="64">
        <f t="shared" si="22"/>
        <v>0</v>
      </c>
      <c r="O91" s="63">
        <f t="shared" si="22"/>
        <v>0</v>
      </c>
      <c r="P91" s="57"/>
    </row>
    <row r="92" hidden="1" spans="1:16">
      <c r="A92" s="17"/>
      <c r="B92" s="29"/>
      <c r="C92" s="29"/>
      <c r="D92" s="17"/>
      <c r="E92" s="19" t="s">
        <v>20</v>
      </c>
      <c r="F92" s="19" t="s">
        <v>120</v>
      </c>
      <c r="G92" s="19" t="s">
        <v>23</v>
      </c>
      <c r="H92" s="32" t="s">
        <v>26</v>
      </c>
      <c r="I92" s="59">
        <v>107.05</v>
      </c>
      <c r="J92" s="24">
        <f t="shared" si="17"/>
        <v>121.42</v>
      </c>
      <c r="K92" s="28">
        <v>121.42</v>
      </c>
      <c r="L92" s="28"/>
      <c r="M92" s="28"/>
      <c r="N92" s="56"/>
      <c r="O92" s="28"/>
      <c r="P92" s="57"/>
    </row>
    <row r="93" hidden="1" spans="1:16">
      <c r="A93" s="17"/>
      <c r="B93" s="29"/>
      <c r="C93" s="29"/>
      <c r="D93" s="17"/>
      <c r="E93" s="19" t="s">
        <v>20</v>
      </c>
      <c r="F93" s="19" t="s">
        <v>120</v>
      </c>
      <c r="G93" s="19" t="s">
        <v>28</v>
      </c>
      <c r="H93" s="30" t="s">
        <v>29</v>
      </c>
      <c r="I93" s="55">
        <v>55.61</v>
      </c>
      <c r="J93" s="24">
        <f t="shared" si="17"/>
        <v>189.56</v>
      </c>
      <c r="K93" s="28">
        <v>189.56</v>
      </c>
      <c r="L93" s="28"/>
      <c r="M93" s="28"/>
      <c r="N93" s="56"/>
      <c r="O93" s="28"/>
      <c r="P93" s="57"/>
    </row>
    <row r="94" hidden="1" spans="1:16">
      <c r="A94" s="17"/>
      <c r="B94" s="29"/>
      <c r="C94" s="29"/>
      <c r="D94" s="17"/>
      <c r="E94" s="19" t="s">
        <v>20</v>
      </c>
      <c r="F94" s="19" t="s">
        <v>120</v>
      </c>
      <c r="G94" s="19" t="s">
        <v>40</v>
      </c>
      <c r="H94" s="31" t="s">
        <v>122</v>
      </c>
      <c r="I94" s="55">
        <v>163.2</v>
      </c>
      <c r="J94" s="24">
        <f t="shared" si="17"/>
        <v>0</v>
      </c>
      <c r="K94" s="28"/>
      <c r="L94" s="28"/>
      <c r="M94" s="28"/>
      <c r="N94" s="56"/>
      <c r="O94" s="28"/>
      <c r="P94" s="57"/>
    </row>
    <row r="95" hidden="1" spans="1:16">
      <c r="A95" s="17"/>
      <c r="B95" s="29"/>
      <c r="C95" s="29"/>
      <c r="D95" s="17"/>
      <c r="E95" s="19" t="s">
        <v>20</v>
      </c>
      <c r="F95" s="19" t="s">
        <v>123</v>
      </c>
      <c r="G95" s="19"/>
      <c r="H95" s="31" t="s">
        <v>124</v>
      </c>
      <c r="I95" s="55">
        <v>80.94</v>
      </c>
      <c r="J95" s="24">
        <f t="shared" si="17"/>
        <v>96.09</v>
      </c>
      <c r="K95" s="28">
        <f t="shared" ref="K95:O95" si="23">SUM(K96:K98)</f>
        <v>96.09</v>
      </c>
      <c r="L95" s="28">
        <f t="shared" si="23"/>
        <v>0</v>
      </c>
      <c r="M95" s="28">
        <f t="shared" si="23"/>
        <v>0</v>
      </c>
      <c r="N95" s="56">
        <f t="shared" si="23"/>
        <v>0</v>
      </c>
      <c r="O95" s="28">
        <f t="shared" si="23"/>
        <v>0</v>
      </c>
      <c r="P95" s="57"/>
    </row>
    <row r="96" hidden="1" spans="1:16">
      <c r="A96" s="17"/>
      <c r="B96" s="29"/>
      <c r="C96" s="29"/>
      <c r="D96" s="17"/>
      <c r="E96" s="19" t="s">
        <v>20</v>
      </c>
      <c r="F96" s="19" t="s">
        <v>123</v>
      </c>
      <c r="G96" s="19" t="s">
        <v>23</v>
      </c>
      <c r="H96" s="31" t="s">
        <v>26</v>
      </c>
      <c r="I96" s="55">
        <v>37.91</v>
      </c>
      <c r="J96" s="24">
        <f t="shared" si="17"/>
        <v>55.17</v>
      </c>
      <c r="K96" s="28">
        <v>55.17</v>
      </c>
      <c r="L96" s="28"/>
      <c r="M96" s="28"/>
      <c r="N96" s="56"/>
      <c r="O96" s="28"/>
      <c r="P96" s="57"/>
    </row>
    <row r="97" hidden="1" spans="1:16">
      <c r="A97" s="17"/>
      <c r="B97" s="29"/>
      <c r="C97" s="29"/>
      <c r="D97" s="17"/>
      <c r="E97" s="19" t="s">
        <v>20</v>
      </c>
      <c r="F97" s="19" t="s">
        <v>123</v>
      </c>
      <c r="G97" s="19" t="s">
        <v>28</v>
      </c>
      <c r="H97" s="30" t="s">
        <v>29</v>
      </c>
      <c r="I97" s="55">
        <v>43.03</v>
      </c>
      <c r="J97" s="24">
        <f t="shared" si="17"/>
        <v>40.92</v>
      </c>
      <c r="K97" s="28">
        <v>40.92</v>
      </c>
      <c r="L97" s="28"/>
      <c r="M97" s="28"/>
      <c r="N97" s="56"/>
      <c r="O97" s="28"/>
      <c r="P97" s="57"/>
    </row>
    <row r="98" hidden="1" spans="1:16">
      <c r="A98" s="17"/>
      <c r="B98" s="29"/>
      <c r="C98" s="29"/>
      <c r="D98" s="17"/>
      <c r="E98" s="19" t="s">
        <v>20</v>
      </c>
      <c r="F98" s="19" t="s">
        <v>123</v>
      </c>
      <c r="G98" s="19" t="s">
        <v>40</v>
      </c>
      <c r="H98" s="31" t="s">
        <v>125</v>
      </c>
      <c r="I98" s="55">
        <v>0</v>
      </c>
      <c r="J98" s="24">
        <f t="shared" si="17"/>
        <v>0</v>
      </c>
      <c r="K98" s="28"/>
      <c r="L98" s="28"/>
      <c r="M98" s="28"/>
      <c r="N98" s="56"/>
      <c r="O98" s="28"/>
      <c r="P98" s="57"/>
    </row>
    <row r="99" hidden="1" spans="1:251">
      <c r="A99" s="17"/>
      <c r="B99" s="29"/>
      <c r="C99" s="29"/>
      <c r="D99" s="17"/>
      <c r="E99" s="19" t="s">
        <v>20</v>
      </c>
      <c r="F99" s="19" t="s">
        <v>126</v>
      </c>
      <c r="G99" s="19"/>
      <c r="H99" s="31" t="s">
        <v>127</v>
      </c>
      <c r="I99" s="55">
        <v>1768.43</v>
      </c>
      <c r="J99" s="24">
        <f t="shared" si="17"/>
        <v>1484.14</v>
      </c>
      <c r="K99" s="28">
        <f t="shared" ref="K99:O99" si="24">SUM(K100:K108)</f>
        <v>1436.14</v>
      </c>
      <c r="L99" s="28">
        <f t="shared" si="24"/>
        <v>48</v>
      </c>
      <c r="M99" s="28">
        <f t="shared" si="24"/>
        <v>0</v>
      </c>
      <c r="N99" s="67">
        <f t="shared" si="24"/>
        <v>0</v>
      </c>
      <c r="O99" s="28">
        <f t="shared" si="24"/>
        <v>0</v>
      </c>
      <c r="P99" s="57"/>
      <c r="IG99" s="70"/>
      <c r="IH99" s="70"/>
      <c r="II99" s="70"/>
      <c r="IJ99" s="70"/>
      <c r="IK99" s="70"/>
      <c r="IL99" s="70"/>
      <c r="IM99" s="71"/>
      <c r="IN99" s="71"/>
      <c r="IO99" s="71"/>
      <c r="IP99" s="71"/>
      <c r="IQ99" s="71"/>
    </row>
    <row r="100" hidden="1" spans="1:251">
      <c r="A100" s="17"/>
      <c r="B100" s="29"/>
      <c r="C100" s="29"/>
      <c r="D100" s="17"/>
      <c r="E100" s="19" t="s">
        <v>20</v>
      </c>
      <c r="F100" s="19" t="s">
        <v>126</v>
      </c>
      <c r="G100" s="19" t="s">
        <v>23</v>
      </c>
      <c r="H100" s="31" t="s">
        <v>26</v>
      </c>
      <c r="I100" s="55">
        <v>1087.44</v>
      </c>
      <c r="J100" s="24">
        <f t="shared" si="17"/>
        <v>946.01</v>
      </c>
      <c r="K100" s="28">
        <v>946.01</v>
      </c>
      <c r="L100" s="28"/>
      <c r="M100" s="28"/>
      <c r="N100" s="56"/>
      <c r="O100" s="28"/>
      <c r="P100" s="57"/>
      <c r="IG100" s="70"/>
      <c r="IH100" s="70"/>
      <c r="II100" s="70"/>
      <c r="IJ100" s="70"/>
      <c r="IK100" s="70"/>
      <c r="IL100" s="70"/>
      <c r="IM100" s="71"/>
      <c r="IN100" s="71"/>
      <c r="IO100" s="71"/>
      <c r="IP100" s="71"/>
      <c r="IQ100" s="71"/>
    </row>
    <row r="101" hidden="1" spans="1:251">
      <c r="A101" s="17"/>
      <c r="B101" s="29"/>
      <c r="C101" s="29"/>
      <c r="D101" s="17"/>
      <c r="E101" s="19" t="s">
        <v>20</v>
      </c>
      <c r="F101" s="19" t="s">
        <v>126</v>
      </c>
      <c r="G101" s="19" t="s">
        <v>28</v>
      </c>
      <c r="H101" s="30" t="s">
        <v>29</v>
      </c>
      <c r="I101" s="55">
        <v>680.99</v>
      </c>
      <c r="J101" s="24">
        <f t="shared" si="17"/>
        <v>312.13</v>
      </c>
      <c r="K101" s="28">
        <v>264.13</v>
      </c>
      <c r="L101" s="28">
        <v>48</v>
      </c>
      <c r="M101" s="28"/>
      <c r="N101" s="56"/>
      <c r="O101" s="28"/>
      <c r="P101" s="57"/>
      <c r="IG101" s="70"/>
      <c r="IH101" s="70"/>
      <c r="II101" s="70"/>
      <c r="IJ101" s="70"/>
      <c r="IK101" s="70"/>
      <c r="IL101" s="70"/>
      <c r="IM101" s="71"/>
      <c r="IN101" s="71"/>
      <c r="IO101" s="71"/>
      <c r="IP101" s="71"/>
      <c r="IQ101" s="71"/>
    </row>
    <row r="102" hidden="1" spans="1:251">
      <c r="A102" s="60"/>
      <c r="B102" s="61"/>
      <c r="C102" s="61"/>
      <c r="D102" s="60"/>
      <c r="E102" s="19" t="s">
        <v>20</v>
      </c>
      <c r="F102" s="19" t="s">
        <v>126</v>
      </c>
      <c r="G102" s="19" t="s">
        <v>31</v>
      </c>
      <c r="H102" s="30" t="s">
        <v>128</v>
      </c>
      <c r="I102" s="58"/>
      <c r="J102" s="24">
        <f t="shared" si="17"/>
        <v>44</v>
      </c>
      <c r="K102" s="56">
        <v>44</v>
      </c>
      <c r="L102" s="56"/>
      <c r="M102" s="28"/>
      <c r="N102" s="56"/>
      <c r="O102" s="56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72"/>
      <c r="IH102" s="72"/>
      <c r="II102" s="72"/>
      <c r="IJ102" s="72"/>
      <c r="IK102" s="72"/>
      <c r="IL102" s="72"/>
      <c r="IM102" s="72"/>
      <c r="IN102" s="72"/>
      <c r="IO102" s="72"/>
      <c r="IP102" s="72"/>
      <c r="IQ102" s="72"/>
    </row>
    <row r="103" hidden="1" spans="1:251">
      <c r="A103" s="60"/>
      <c r="B103" s="61"/>
      <c r="C103" s="61"/>
      <c r="D103" s="60"/>
      <c r="E103" s="19" t="s">
        <v>20</v>
      </c>
      <c r="F103" s="19" t="s">
        <v>126</v>
      </c>
      <c r="G103" s="19" t="s">
        <v>129</v>
      </c>
      <c r="H103" s="30" t="s">
        <v>130</v>
      </c>
      <c r="I103" s="58"/>
      <c r="J103" s="24">
        <f t="shared" si="17"/>
        <v>7</v>
      </c>
      <c r="K103" s="56">
        <v>7</v>
      </c>
      <c r="L103" s="56"/>
      <c r="M103" s="28"/>
      <c r="N103" s="56"/>
      <c r="O103" s="56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69"/>
      <c r="FU103" s="69"/>
      <c r="FV103" s="69"/>
      <c r="FW103" s="69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69"/>
      <c r="GI103" s="69"/>
      <c r="GJ103" s="69"/>
      <c r="GK103" s="69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69"/>
      <c r="GW103" s="69"/>
      <c r="GX103" s="69"/>
      <c r="GY103" s="69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69"/>
      <c r="HK103" s="69"/>
      <c r="HL103" s="69"/>
      <c r="HM103" s="69"/>
      <c r="HN103" s="69"/>
      <c r="HO103" s="69"/>
      <c r="HP103" s="69"/>
      <c r="HQ103" s="69"/>
      <c r="HR103" s="69"/>
      <c r="HS103" s="69"/>
      <c r="HT103" s="69"/>
      <c r="HU103" s="69"/>
      <c r="HV103" s="69"/>
      <c r="HW103" s="69"/>
      <c r="HX103" s="69"/>
      <c r="HY103" s="69"/>
      <c r="HZ103" s="69"/>
      <c r="IA103" s="69"/>
      <c r="IB103" s="69"/>
      <c r="IC103" s="69"/>
      <c r="ID103" s="69"/>
      <c r="IE103" s="69"/>
      <c r="IF103" s="69"/>
      <c r="IG103" s="72"/>
      <c r="IH103" s="72"/>
      <c r="II103" s="72"/>
      <c r="IJ103" s="72"/>
      <c r="IK103" s="72"/>
      <c r="IL103" s="72"/>
      <c r="IM103" s="72"/>
      <c r="IN103" s="72"/>
      <c r="IO103" s="72"/>
      <c r="IP103" s="72"/>
      <c r="IQ103" s="72"/>
    </row>
    <row r="104" hidden="1" spans="1:251">
      <c r="A104" s="60"/>
      <c r="B104" s="61"/>
      <c r="C104" s="61"/>
      <c r="D104" s="60"/>
      <c r="E104" s="19" t="s">
        <v>20</v>
      </c>
      <c r="F104" s="19" t="s">
        <v>126</v>
      </c>
      <c r="G104" s="19" t="s">
        <v>87</v>
      </c>
      <c r="H104" s="30" t="s">
        <v>131</v>
      </c>
      <c r="I104" s="58"/>
      <c r="J104" s="24">
        <f t="shared" si="17"/>
        <v>10</v>
      </c>
      <c r="K104" s="56">
        <v>10</v>
      </c>
      <c r="L104" s="56"/>
      <c r="M104" s="28"/>
      <c r="N104" s="56"/>
      <c r="O104" s="56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72"/>
      <c r="IH104" s="72"/>
      <c r="II104" s="72"/>
      <c r="IJ104" s="72"/>
      <c r="IK104" s="72"/>
      <c r="IL104" s="72"/>
      <c r="IM104" s="72"/>
      <c r="IN104" s="72"/>
      <c r="IO104" s="72"/>
      <c r="IP104" s="72"/>
      <c r="IQ104" s="72"/>
    </row>
    <row r="105" hidden="1" spans="1:251">
      <c r="A105" s="60"/>
      <c r="B105" s="61"/>
      <c r="C105" s="61"/>
      <c r="D105" s="60"/>
      <c r="E105" s="19" t="s">
        <v>20</v>
      </c>
      <c r="F105" s="19" t="s">
        <v>126</v>
      </c>
      <c r="G105" s="19" t="s">
        <v>91</v>
      </c>
      <c r="H105" s="30" t="s">
        <v>132</v>
      </c>
      <c r="I105" s="58"/>
      <c r="J105" s="24">
        <f t="shared" si="17"/>
        <v>7</v>
      </c>
      <c r="K105" s="56">
        <v>7</v>
      </c>
      <c r="L105" s="56"/>
      <c r="M105" s="28"/>
      <c r="N105" s="56"/>
      <c r="O105" s="56"/>
      <c r="P105" s="68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69"/>
      <c r="HO105" s="69"/>
      <c r="HP105" s="69"/>
      <c r="HQ105" s="69"/>
      <c r="HR105" s="69"/>
      <c r="HS105" s="69"/>
      <c r="HT105" s="69"/>
      <c r="HU105" s="69"/>
      <c r="HV105" s="69"/>
      <c r="HW105" s="69"/>
      <c r="HX105" s="69"/>
      <c r="HY105" s="69"/>
      <c r="HZ105" s="69"/>
      <c r="IA105" s="69"/>
      <c r="IB105" s="69"/>
      <c r="IC105" s="69"/>
      <c r="ID105" s="69"/>
      <c r="IE105" s="69"/>
      <c r="IF105" s="69"/>
      <c r="IG105" s="72"/>
      <c r="IH105" s="72"/>
      <c r="II105" s="72"/>
      <c r="IJ105" s="72"/>
      <c r="IK105" s="72"/>
      <c r="IL105" s="72"/>
      <c r="IM105" s="72"/>
      <c r="IN105" s="72"/>
      <c r="IO105" s="72"/>
      <c r="IP105" s="72"/>
      <c r="IQ105" s="72"/>
    </row>
    <row r="106" hidden="1" spans="1:251">
      <c r="A106" s="60"/>
      <c r="B106" s="61"/>
      <c r="C106" s="61"/>
      <c r="D106" s="60"/>
      <c r="E106" s="19" t="s">
        <v>20</v>
      </c>
      <c r="F106" s="19" t="s">
        <v>126</v>
      </c>
      <c r="G106" s="19" t="s">
        <v>94</v>
      </c>
      <c r="H106" s="30" t="s">
        <v>133</v>
      </c>
      <c r="I106" s="58"/>
      <c r="J106" s="24">
        <f t="shared" si="17"/>
        <v>40</v>
      </c>
      <c r="K106" s="56">
        <v>40</v>
      </c>
      <c r="L106" s="56"/>
      <c r="M106" s="28"/>
      <c r="N106" s="56"/>
      <c r="O106" s="56"/>
      <c r="P106" s="68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72"/>
      <c r="IH106" s="72"/>
      <c r="II106" s="72"/>
      <c r="IJ106" s="72"/>
      <c r="IK106" s="72"/>
      <c r="IL106" s="72"/>
      <c r="IM106" s="72"/>
      <c r="IN106" s="72"/>
      <c r="IO106" s="72"/>
      <c r="IP106" s="72"/>
      <c r="IQ106" s="72"/>
    </row>
    <row r="107" hidden="1" spans="1:251">
      <c r="A107" s="60"/>
      <c r="B107" s="61"/>
      <c r="C107" s="61"/>
      <c r="D107" s="60"/>
      <c r="E107" s="19" t="s">
        <v>20</v>
      </c>
      <c r="F107" s="19" t="s">
        <v>126</v>
      </c>
      <c r="G107" s="19" t="s">
        <v>134</v>
      </c>
      <c r="H107" s="30" t="s">
        <v>135</v>
      </c>
      <c r="I107" s="58"/>
      <c r="J107" s="24">
        <f t="shared" si="17"/>
        <v>65</v>
      </c>
      <c r="K107" s="56">
        <v>65</v>
      </c>
      <c r="L107" s="56"/>
      <c r="M107" s="28"/>
      <c r="N107" s="56"/>
      <c r="O107" s="56"/>
      <c r="P107" s="68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  <c r="HL107" s="69"/>
      <c r="HM107" s="69"/>
      <c r="HN107" s="69"/>
      <c r="HO107" s="69"/>
      <c r="HP107" s="69"/>
      <c r="HQ107" s="69"/>
      <c r="HR107" s="69"/>
      <c r="HS107" s="69"/>
      <c r="HT107" s="69"/>
      <c r="HU107" s="69"/>
      <c r="HV107" s="69"/>
      <c r="HW107" s="69"/>
      <c r="HX107" s="69"/>
      <c r="HY107" s="69"/>
      <c r="HZ107" s="69"/>
      <c r="IA107" s="69"/>
      <c r="IB107" s="69"/>
      <c r="IC107" s="69"/>
      <c r="ID107" s="69"/>
      <c r="IE107" s="69"/>
      <c r="IF107" s="69"/>
      <c r="IG107" s="72"/>
      <c r="IH107" s="72"/>
      <c r="II107" s="72"/>
      <c r="IJ107" s="72"/>
      <c r="IK107" s="72"/>
      <c r="IL107" s="72"/>
      <c r="IM107" s="72"/>
      <c r="IN107" s="72"/>
      <c r="IO107" s="72"/>
      <c r="IP107" s="72"/>
      <c r="IQ107" s="72"/>
    </row>
    <row r="108" hidden="1" spans="1:251">
      <c r="A108" s="17"/>
      <c r="B108" s="29"/>
      <c r="C108" s="29"/>
      <c r="D108" s="17"/>
      <c r="E108" s="19" t="s">
        <v>20</v>
      </c>
      <c r="F108" s="19" t="s">
        <v>126</v>
      </c>
      <c r="G108" s="19" t="s">
        <v>40</v>
      </c>
      <c r="H108" s="30" t="s">
        <v>136</v>
      </c>
      <c r="I108" s="55">
        <v>0</v>
      </c>
      <c r="J108" s="24">
        <f t="shared" si="17"/>
        <v>53</v>
      </c>
      <c r="K108" s="28">
        <v>53</v>
      </c>
      <c r="L108" s="28"/>
      <c r="M108" s="28"/>
      <c r="N108" s="56"/>
      <c r="O108" s="28"/>
      <c r="P108" s="57"/>
      <c r="IG108" s="70"/>
      <c r="IH108" s="70"/>
      <c r="II108" s="70"/>
      <c r="IJ108" s="70"/>
      <c r="IK108" s="70"/>
      <c r="IL108" s="70"/>
      <c r="IM108" s="71"/>
      <c r="IN108" s="71"/>
      <c r="IO108" s="71"/>
      <c r="IP108" s="71"/>
      <c r="IQ108" s="71"/>
    </row>
    <row r="109" hidden="1" spans="1:16">
      <c r="A109" s="17"/>
      <c r="B109" s="29"/>
      <c r="C109" s="29"/>
      <c r="D109" s="17"/>
      <c r="E109" s="19" t="s">
        <v>20</v>
      </c>
      <c r="F109" s="19" t="s">
        <v>40</v>
      </c>
      <c r="G109" s="19"/>
      <c r="H109" s="31" t="s">
        <v>137</v>
      </c>
      <c r="I109" s="55">
        <v>0</v>
      </c>
      <c r="J109" s="24">
        <f t="shared" si="17"/>
        <v>0</v>
      </c>
      <c r="K109" s="28">
        <f t="shared" ref="K109:O109" si="25">SUM(K110:K111)</f>
        <v>0</v>
      </c>
      <c r="L109" s="28">
        <f t="shared" si="25"/>
        <v>0</v>
      </c>
      <c r="M109" s="28">
        <f t="shared" si="25"/>
        <v>0</v>
      </c>
      <c r="N109" s="56">
        <f t="shared" si="25"/>
        <v>0</v>
      </c>
      <c r="O109" s="28">
        <f t="shared" si="25"/>
        <v>0</v>
      </c>
      <c r="P109" s="57"/>
    </row>
    <row r="110" hidden="1" spans="1:16">
      <c r="A110" s="17"/>
      <c r="B110" s="29"/>
      <c r="C110" s="29"/>
      <c r="D110" s="17"/>
      <c r="E110" s="19" t="s">
        <v>20</v>
      </c>
      <c r="F110" s="19" t="s">
        <v>40</v>
      </c>
      <c r="G110" s="19" t="s">
        <v>23</v>
      </c>
      <c r="H110" s="31" t="s">
        <v>138</v>
      </c>
      <c r="I110" s="55">
        <v>0</v>
      </c>
      <c r="J110" s="24">
        <f t="shared" si="17"/>
        <v>0</v>
      </c>
      <c r="K110" s="28"/>
      <c r="L110" s="28"/>
      <c r="M110" s="28"/>
      <c r="N110" s="56"/>
      <c r="O110" s="28"/>
      <c r="P110" s="57"/>
    </row>
    <row r="111" hidden="1" spans="1:16">
      <c r="A111" s="17"/>
      <c r="B111" s="29"/>
      <c r="C111" s="29"/>
      <c r="D111" s="17"/>
      <c r="E111" s="19" t="s">
        <v>20</v>
      </c>
      <c r="F111" s="19" t="s">
        <v>40</v>
      </c>
      <c r="G111" s="19" t="s">
        <v>40</v>
      </c>
      <c r="H111" s="31" t="s">
        <v>139</v>
      </c>
      <c r="I111" s="55">
        <v>0</v>
      </c>
      <c r="J111" s="24">
        <f t="shared" si="17"/>
        <v>0</v>
      </c>
      <c r="K111" s="28"/>
      <c r="L111" s="28"/>
      <c r="M111" s="28"/>
      <c r="N111" s="56"/>
      <c r="O111" s="28"/>
      <c r="P111" s="57"/>
    </row>
    <row r="112" hidden="1" spans="1:16">
      <c r="A112" s="17"/>
      <c r="B112" s="29"/>
      <c r="C112" s="29"/>
      <c r="D112" s="17"/>
      <c r="E112" s="19" t="s">
        <v>140</v>
      </c>
      <c r="F112" s="19"/>
      <c r="G112" s="19"/>
      <c r="H112" s="32" t="s">
        <v>141</v>
      </c>
      <c r="I112" s="59">
        <v>280.69</v>
      </c>
      <c r="J112" s="24">
        <f t="shared" si="17"/>
        <v>176</v>
      </c>
      <c r="K112" s="28">
        <f t="shared" ref="K112:O112" si="26">K113</f>
        <v>0</v>
      </c>
      <c r="L112" s="28">
        <f t="shared" si="26"/>
        <v>176</v>
      </c>
      <c r="M112" s="28">
        <f t="shared" si="26"/>
        <v>0</v>
      </c>
      <c r="N112" s="56">
        <f t="shared" si="26"/>
        <v>0</v>
      </c>
      <c r="O112" s="28">
        <f t="shared" si="26"/>
        <v>0</v>
      </c>
      <c r="P112" s="57"/>
    </row>
    <row r="113" hidden="1" spans="1:16">
      <c r="A113" s="17"/>
      <c r="B113" s="29"/>
      <c r="C113" s="29"/>
      <c r="D113" s="17"/>
      <c r="E113" s="19" t="s">
        <v>140</v>
      </c>
      <c r="F113" s="19" t="s">
        <v>34</v>
      </c>
      <c r="G113" s="19"/>
      <c r="H113" s="31" t="s">
        <v>142</v>
      </c>
      <c r="I113" s="55">
        <v>280.69</v>
      </c>
      <c r="J113" s="24">
        <f t="shared" si="17"/>
        <v>176</v>
      </c>
      <c r="K113" s="28">
        <f t="shared" ref="K113:O113" si="27">SUM(K114:K117)</f>
        <v>0</v>
      </c>
      <c r="L113" s="28">
        <f t="shared" si="27"/>
        <v>176</v>
      </c>
      <c r="M113" s="28">
        <f t="shared" si="27"/>
        <v>0</v>
      </c>
      <c r="N113" s="56">
        <f t="shared" si="27"/>
        <v>0</v>
      </c>
      <c r="O113" s="28">
        <f t="shared" si="27"/>
        <v>0</v>
      </c>
      <c r="P113" s="57"/>
    </row>
    <row r="114" hidden="1" spans="1:16">
      <c r="A114" s="17"/>
      <c r="B114" s="29"/>
      <c r="C114" s="29"/>
      <c r="D114" s="17"/>
      <c r="E114" s="19" t="s">
        <v>140</v>
      </c>
      <c r="F114" s="19" t="s">
        <v>34</v>
      </c>
      <c r="G114" s="19" t="s">
        <v>51</v>
      </c>
      <c r="H114" s="30" t="s">
        <v>143</v>
      </c>
      <c r="I114" s="55">
        <v>60.69</v>
      </c>
      <c r="J114" s="24">
        <f t="shared" si="17"/>
        <v>0</v>
      </c>
      <c r="K114" s="28"/>
      <c r="L114" s="28"/>
      <c r="M114" s="28"/>
      <c r="N114" s="56"/>
      <c r="O114" s="28"/>
      <c r="P114" s="57"/>
    </row>
    <row r="115" hidden="1" spans="1:16">
      <c r="A115" s="17"/>
      <c r="B115" s="29"/>
      <c r="C115" s="29"/>
      <c r="D115" s="17"/>
      <c r="E115" s="19" t="s">
        <v>140</v>
      </c>
      <c r="F115" s="19" t="s">
        <v>34</v>
      </c>
      <c r="G115" s="19" t="s">
        <v>34</v>
      </c>
      <c r="H115" s="31" t="s">
        <v>144</v>
      </c>
      <c r="I115" s="55">
        <v>145</v>
      </c>
      <c r="J115" s="24">
        <f t="shared" si="17"/>
        <v>0</v>
      </c>
      <c r="K115" s="28"/>
      <c r="L115" s="28"/>
      <c r="M115" s="28"/>
      <c r="N115" s="56"/>
      <c r="O115" s="28"/>
      <c r="P115" s="57"/>
    </row>
    <row r="116" hidden="1" spans="1:16">
      <c r="A116" s="17"/>
      <c r="B116" s="29"/>
      <c r="C116" s="29"/>
      <c r="D116" s="17"/>
      <c r="E116" s="19" t="s">
        <v>140</v>
      </c>
      <c r="F116" s="19" t="s">
        <v>34</v>
      </c>
      <c r="G116" s="19" t="s">
        <v>75</v>
      </c>
      <c r="H116" s="31" t="s">
        <v>145</v>
      </c>
      <c r="I116" s="55">
        <v>75</v>
      </c>
      <c r="J116" s="24">
        <f t="shared" si="17"/>
        <v>176</v>
      </c>
      <c r="K116" s="28"/>
      <c r="L116" s="28">
        <v>176</v>
      </c>
      <c r="M116" s="28"/>
      <c r="N116" s="56"/>
      <c r="O116" s="28"/>
      <c r="P116" s="57"/>
    </row>
    <row r="117" hidden="1" spans="1:16">
      <c r="A117" s="17"/>
      <c r="B117" s="29"/>
      <c r="C117" s="29"/>
      <c r="D117" s="17"/>
      <c r="E117" s="19" t="s">
        <v>140</v>
      </c>
      <c r="F117" s="19" t="s">
        <v>34</v>
      </c>
      <c r="G117" s="19" t="s">
        <v>40</v>
      </c>
      <c r="H117" s="31" t="s">
        <v>146</v>
      </c>
      <c r="I117" s="55">
        <v>0</v>
      </c>
      <c r="J117" s="24">
        <f t="shared" si="17"/>
        <v>0</v>
      </c>
      <c r="K117" s="28"/>
      <c r="L117" s="28"/>
      <c r="M117" s="28"/>
      <c r="N117" s="56"/>
      <c r="O117" s="28"/>
      <c r="P117" s="57"/>
    </row>
    <row r="118" hidden="1" spans="1:16">
      <c r="A118" s="17"/>
      <c r="B118" s="29"/>
      <c r="C118" s="29"/>
      <c r="D118" s="17"/>
      <c r="E118" s="19" t="s">
        <v>147</v>
      </c>
      <c r="F118" s="19"/>
      <c r="G118" s="19"/>
      <c r="H118" s="32" t="s">
        <v>148</v>
      </c>
      <c r="I118" s="59">
        <v>1007.69</v>
      </c>
      <c r="J118" s="24">
        <f t="shared" si="17"/>
        <v>1552.14</v>
      </c>
      <c r="K118" s="28">
        <f t="shared" ref="K118:O118" si="28">SUM(K119,K122,K126,K130,K136,K142,K144)</f>
        <v>498.54</v>
      </c>
      <c r="L118" s="28">
        <f t="shared" si="28"/>
        <v>553.6</v>
      </c>
      <c r="M118" s="28">
        <f t="shared" si="28"/>
        <v>98</v>
      </c>
      <c r="N118" s="56">
        <f t="shared" si="28"/>
        <v>402</v>
      </c>
      <c r="O118" s="28">
        <f t="shared" si="28"/>
        <v>0</v>
      </c>
      <c r="P118" s="57"/>
    </row>
    <row r="119" hidden="1" spans="1:16">
      <c r="A119" s="17"/>
      <c r="B119" s="29"/>
      <c r="C119" s="29"/>
      <c r="D119" s="17"/>
      <c r="E119" s="19" t="s">
        <v>147</v>
      </c>
      <c r="F119" s="19" t="s">
        <v>23</v>
      </c>
      <c r="G119" s="19"/>
      <c r="H119" s="30" t="s">
        <v>149</v>
      </c>
      <c r="I119" s="55">
        <v>5</v>
      </c>
      <c r="J119" s="24">
        <f t="shared" si="17"/>
        <v>0</v>
      </c>
      <c r="K119" s="28">
        <f t="shared" ref="K119:O119" si="29">SUM(K120:K121)</f>
        <v>0</v>
      </c>
      <c r="L119" s="28">
        <f t="shared" si="29"/>
        <v>0</v>
      </c>
      <c r="M119" s="28">
        <f t="shared" si="29"/>
        <v>0</v>
      </c>
      <c r="N119" s="56">
        <f t="shared" si="29"/>
        <v>0</v>
      </c>
      <c r="O119" s="28">
        <f t="shared" si="29"/>
        <v>0</v>
      </c>
      <c r="P119" s="57"/>
    </row>
    <row r="120" hidden="1" spans="1:16">
      <c r="A120" s="17"/>
      <c r="B120" s="29"/>
      <c r="C120" s="29"/>
      <c r="D120" s="17"/>
      <c r="E120" s="19" t="s">
        <v>147</v>
      </c>
      <c r="F120" s="19" t="s">
        <v>23</v>
      </c>
      <c r="G120" s="19" t="s">
        <v>23</v>
      </c>
      <c r="H120" s="30" t="s">
        <v>150</v>
      </c>
      <c r="I120" s="55">
        <v>0</v>
      </c>
      <c r="J120" s="24">
        <f t="shared" si="17"/>
        <v>0</v>
      </c>
      <c r="K120" s="28"/>
      <c r="L120" s="28"/>
      <c r="M120" s="28"/>
      <c r="N120" s="56"/>
      <c r="O120" s="28"/>
      <c r="P120" s="57"/>
    </row>
    <row r="121" hidden="1" spans="1:16">
      <c r="A121" s="17"/>
      <c r="B121" s="29"/>
      <c r="C121" s="29"/>
      <c r="D121" s="17"/>
      <c r="E121" s="19" t="s">
        <v>147</v>
      </c>
      <c r="F121" s="19" t="s">
        <v>23</v>
      </c>
      <c r="G121" s="19" t="s">
        <v>40</v>
      </c>
      <c r="H121" s="31" t="s">
        <v>151</v>
      </c>
      <c r="I121" s="55">
        <v>5</v>
      </c>
      <c r="J121" s="24">
        <f t="shared" si="17"/>
        <v>0</v>
      </c>
      <c r="K121" s="28"/>
      <c r="L121" s="28"/>
      <c r="M121" s="28"/>
      <c r="N121" s="56"/>
      <c r="O121" s="28"/>
      <c r="P121" s="57"/>
    </row>
    <row r="122" hidden="1" spans="1:16">
      <c r="A122" s="17"/>
      <c r="B122" s="29"/>
      <c r="C122" s="29"/>
      <c r="D122" s="17"/>
      <c r="E122" s="19" t="s">
        <v>147</v>
      </c>
      <c r="F122" s="19" t="s">
        <v>28</v>
      </c>
      <c r="G122" s="19"/>
      <c r="H122" s="31" t="s">
        <v>152</v>
      </c>
      <c r="I122" s="55">
        <v>521.6</v>
      </c>
      <c r="J122" s="24">
        <f t="shared" si="17"/>
        <v>897.2</v>
      </c>
      <c r="K122" s="28">
        <f t="shared" ref="K122:O122" si="30">SUM(K123:K125)</f>
        <v>0</v>
      </c>
      <c r="L122" s="28">
        <f t="shared" si="30"/>
        <v>521.6</v>
      </c>
      <c r="M122" s="28">
        <f t="shared" si="30"/>
        <v>0</v>
      </c>
      <c r="N122" s="56">
        <f t="shared" si="30"/>
        <v>375.6</v>
      </c>
      <c r="O122" s="28">
        <f t="shared" si="30"/>
        <v>0</v>
      </c>
      <c r="P122" s="57"/>
    </row>
    <row r="123" hidden="1" spans="1:16">
      <c r="A123" s="17"/>
      <c r="B123" s="29"/>
      <c r="C123" s="29"/>
      <c r="D123" s="17"/>
      <c r="E123" s="19" t="s">
        <v>147</v>
      </c>
      <c r="F123" s="19" t="s">
        <v>28</v>
      </c>
      <c r="G123" s="19" t="s">
        <v>23</v>
      </c>
      <c r="H123" s="30" t="s">
        <v>26</v>
      </c>
      <c r="I123" s="55">
        <v>0</v>
      </c>
      <c r="J123" s="24">
        <f t="shared" si="17"/>
        <v>0</v>
      </c>
      <c r="K123" s="28"/>
      <c r="L123" s="28"/>
      <c r="M123" s="28"/>
      <c r="N123" s="56"/>
      <c r="O123" s="28"/>
      <c r="P123" s="57"/>
    </row>
    <row r="124" hidden="1" spans="1:16">
      <c r="A124" s="17"/>
      <c r="B124" s="29"/>
      <c r="C124" s="29"/>
      <c r="D124" s="17"/>
      <c r="E124" s="19" t="s">
        <v>147</v>
      </c>
      <c r="F124" s="19" t="s">
        <v>28</v>
      </c>
      <c r="G124" s="19" t="s">
        <v>28</v>
      </c>
      <c r="H124" s="30" t="s">
        <v>29</v>
      </c>
      <c r="I124" s="55">
        <v>0</v>
      </c>
      <c r="J124" s="24">
        <f t="shared" si="17"/>
        <v>0</v>
      </c>
      <c r="K124" s="28"/>
      <c r="L124" s="28"/>
      <c r="M124" s="28"/>
      <c r="N124" s="56"/>
      <c r="O124" s="28"/>
      <c r="P124" s="57"/>
    </row>
    <row r="125" hidden="1" spans="1:16">
      <c r="A125" s="17"/>
      <c r="B125" s="29"/>
      <c r="C125" s="29"/>
      <c r="D125" s="17"/>
      <c r="E125" s="19" t="s">
        <v>147</v>
      </c>
      <c r="F125" s="19" t="s">
        <v>28</v>
      </c>
      <c r="G125" s="19" t="s">
        <v>40</v>
      </c>
      <c r="H125" s="31" t="s">
        <v>153</v>
      </c>
      <c r="I125" s="55">
        <v>521.6</v>
      </c>
      <c r="J125" s="24">
        <f t="shared" si="17"/>
        <v>897.2</v>
      </c>
      <c r="K125" s="28"/>
      <c r="L125" s="28">
        <v>521.6</v>
      </c>
      <c r="M125" s="28"/>
      <c r="N125" s="56">
        <v>375.6</v>
      </c>
      <c r="O125" s="28"/>
      <c r="P125" s="57"/>
    </row>
    <row r="126" hidden="1" spans="1:16">
      <c r="A126" s="17"/>
      <c r="B126" s="29"/>
      <c r="C126" s="29"/>
      <c r="D126" s="17"/>
      <c r="E126" s="19" t="s">
        <v>147</v>
      </c>
      <c r="F126" s="19" t="s">
        <v>31</v>
      </c>
      <c r="G126" s="19"/>
      <c r="H126" s="30" t="s">
        <v>154</v>
      </c>
      <c r="I126" s="55">
        <v>0</v>
      </c>
      <c r="J126" s="24">
        <f t="shared" si="17"/>
        <v>0</v>
      </c>
      <c r="K126" s="28">
        <f t="shared" ref="K126:O126" si="31">SUM(K127:K129)</f>
        <v>0</v>
      </c>
      <c r="L126" s="28">
        <f t="shared" si="31"/>
        <v>0</v>
      </c>
      <c r="M126" s="28">
        <f t="shared" si="31"/>
        <v>0</v>
      </c>
      <c r="N126" s="56">
        <f t="shared" si="31"/>
        <v>0</v>
      </c>
      <c r="O126" s="28">
        <f t="shared" si="31"/>
        <v>0</v>
      </c>
      <c r="P126" s="57"/>
    </row>
    <row r="127" hidden="1" spans="1:16">
      <c r="A127" s="17"/>
      <c r="B127" s="29"/>
      <c r="C127" s="29"/>
      <c r="D127" s="17"/>
      <c r="E127" s="19" t="s">
        <v>147</v>
      </c>
      <c r="F127" s="19" t="s">
        <v>31</v>
      </c>
      <c r="G127" s="19" t="s">
        <v>23</v>
      </c>
      <c r="H127" s="30" t="s">
        <v>26</v>
      </c>
      <c r="I127" s="55">
        <v>0</v>
      </c>
      <c r="J127" s="24">
        <f t="shared" si="17"/>
        <v>0</v>
      </c>
      <c r="K127" s="28"/>
      <c r="L127" s="28"/>
      <c r="M127" s="28"/>
      <c r="N127" s="56"/>
      <c r="O127" s="28"/>
      <c r="P127" s="57"/>
    </row>
    <row r="128" hidden="1" spans="1:16">
      <c r="A128" s="17"/>
      <c r="B128" s="29"/>
      <c r="C128" s="29"/>
      <c r="D128" s="17"/>
      <c r="E128" s="19" t="s">
        <v>147</v>
      </c>
      <c r="F128" s="19" t="s">
        <v>31</v>
      </c>
      <c r="G128" s="19" t="s">
        <v>28</v>
      </c>
      <c r="H128" s="30" t="s">
        <v>29</v>
      </c>
      <c r="I128" s="55">
        <v>0</v>
      </c>
      <c r="J128" s="24">
        <f t="shared" si="17"/>
        <v>0</v>
      </c>
      <c r="K128" s="28"/>
      <c r="L128" s="28"/>
      <c r="M128" s="28"/>
      <c r="N128" s="56"/>
      <c r="O128" s="28"/>
      <c r="P128" s="57"/>
    </row>
    <row r="129" hidden="1" spans="1:16">
      <c r="A129" s="17"/>
      <c r="B129" s="29"/>
      <c r="C129" s="29"/>
      <c r="D129" s="17"/>
      <c r="E129" s="19" t="s">
        <v>147</v>
      </c>
      <c r="F129" s="19" t="s">
        <v>31</v>
      </c>
      <c r="G129" s="19" t="s">
        <v>40</v>
      </c>
      <c r="H129" s="31" t="s">
        <v>155</v>
      </c>
      <c r="I129" s="55">
        <v>0</v>
      </c>
      <c r="J129" s="24">
        <f t="shared" si="17"/>
        <v>0</v>
      </c>
      <c r="K129" s="28"/>
      <c r="L129" s="28"/>
      <c r="M129" s="28"/>
      <c r="N129" s="56"/>
      <c r="O129" s="28"/>
      <c r="P129" s="57"/>
    </row>
    <row r="130" hidden="1" spans="1:16">
      <c r="A130" s="17"/>
      <c r="B130" s="29"/>
      <c r="C130" s="29"/>
      <c r="D130" s="17"/>
      <c r="E130" s="19" t="s">
        <v>147</v>
      </c>
      <c r="F130" s="19" t="s">
        <v>59</v>
      </c>
      <c r="G130" s="19"/>
      <c r="H130" s="32" t="s">
        <v>156</v>
      </c>
      <c r="I130" s="59">
        <v>0</v>
      </c>
      <c r="J130" s="24">
        <f t="shared" si="17"/>
        <v>0</v>
      </c>
      <c r="K130" s="28">
        <f t="shared" ref="K130:O130" si="32">SUM(K131:K135)</f>
        <v>0</v>
      </c>
      <c r="L130" s="28">
        <f t="shared" si="32"/>
        <v>0</v>
      </c>
      <c r="M130" s="28">
        <f t="shared" si="32"/>
        <v>0</v>
      </c>
      <c r="N130" s="56">
        <f t="shared" si="32"/>
        <v>0</v>
      </c>
      <c r="O130" s="28">
        <f t="shared" si="32"/>
        <v>0</v>
      </c>
      <c r="P130" s="57"/>
    </row>
    <row r="131" hidden="1" spans="1:16">
      <c r="A131" s="17"/>
      <c r="B131" s="29"/>
      <c r="C131" s="29"/>
      <c r="D131" s="17"/>
      <c r="E131" s="19" t="s">
        <v>147</v>
      </c>
      <c r="F131" s="19" t="s">
        <v>59</v>
      </c>
      <c r="G131" s="19" t="s">
        <v>23</v>
      </c>
      <c r="H131" s="30" t="s">
        <v>26</v>
      </c>
      <c r="I131" s="55">
        <v>0</v>
      </c>
      <c r="J131" s="24">
        <f t="shared" si="17"/>
        <v>0</v>
      </c>
      <c r="K131" s="28"/>
      <c r="L131" s="28"/>
      <c r="M131" s="28"/>
      <c r="N131" s="56"/>
      <c r="O131" s="28"/>
      <c r="P131" s="57"/>
    </row>
    <row r="132" hidden="1" spans="1:16">
      <c r="A132" s="17"/>
      <c r="B132" s="29"/>
      <c r="C132" s="29"/>
      <c r="D132" s="17"/>
      <c r="E132" s="19" t="s">
        <v>147</v>
      </c>
      <c r="F132" s="19" t="s">
        <v>59</v>
      </c>
      <c r="G132" s="19" t="s">
        <v>28</v>
      </c>
      <c r="H132" s="30" t="s">
        <v>29</v>
      </c>
      <c r="I132" s="55">
        <v>0</v>
      </c>
      <c r="J132" s="24">
        <f t="shared" si="17"/>
        <v>0</v>
      </c>
      <c r="K132" s="28"/>
      <c r="L132" s="28"/>
      <c r="M132" s="28"/>
      <c r="N132" s="56"/>
      <c r="O132" s="28"/>
      <c r="P132" s="57"/>
    </row>
    <row r="133" hidden="1" spans="1:16">
      <c r="A133" s="17"/>
      <c r="B133" s="29"/>
      <c r="C133" s="29"/>
      <c r="D133" s="17"/>
      <c r="E133" s="19" t="s">
        <v>147</v>
      </c>
      <c r="F133" s="19" t="s">
        <v>59</v>
      </c>
      <c r="G133" s="19" t="s">
        <v>59</v>
      </c>
      <c r="H133" s="31" t="s">
        <v>157</v>
      </c>
      <c r="I133" s="55">
        <v>0</v>
      </c>
      <c r="J133" s="24">
        <f t="shared" si="17"/>
        <v>0</v>
      </c>
      <c r="K133" s="28"/>
      <c r="L133" s="28"/>
      <c r="M133" s="28"/>
      <c r="N133" s="56"/>
      <c r="O133" s="28"/>
      <c r="P133" s="57"/>
    </row>
    <row r="134" hidden="1" spans="1:16">
      <c r="A134" s="17"/>
      <c r="B134" s="29"/>
      <c r="C134" s="29"/>
      <c r="D134" s="17"/>
      <c r="E134" s="19" t="s">
        <v>147</v>
      </c>
      <c r="F134" s="19" t="s">
        <v>59</v>
      </c>
      <c r="G134" s="19" t="s">
        <v>34</v>
      </c>
      <c r="H134" s="31" t="s">
        <v>158</v>
      </c>
      <c r="I134" s="55">
        <v>0</v>
      </c>
      <c r="J134" s="24">
        <f t="shared" ref="J134:J197" si="33">SUM(K134:O134)</f>
        <v>0</v>
      </c>
      <c r="K134" s="28"/>
      <c r="L134" s="28"/>
      <c r="M134" s="28"/>
      <c r="N134" s="56"/>
      <c r="O134" s="28"/>
      <c r="P134" s="57"/>
    </row>
    <row r="135" hidden="1" spans="1:16">
      <c r="A135" s="17"/>
      <c r="B135" s="29"/>
      <c r="C135" s="29"/>
      <c r="D135" s="17"/>
      <c r="E135" s="19" t="s">
        <v>147</v>
      </c>
      <c r="F135" s="19" t="s">
        <v>59</v>
      </c>
      <c r="G135" s="19" t="s">
        <v>40</v>
      </c>
      <c r="H135" s="30" t="s">
        <v>159</v>
      </c>
      <c r="I135" s="55">
        <v>0</v>
      </c>
      <c r="J135" s="24">
        <f t="shared" si="33"/>
        <v>0</v>
      </c>
      <c r="K135" s="28"/>
      <c r="L135" s="28"/>
      <c r="M135" s="28"/>
      <c r="N135" s="56"/>
      <c r="O135" s="28"/>
      <c r="P135" s="57"/>
    </row>
    <row r="136" hidden="1" spans="1:16">
      <c r="A136" s="17"/>
      <c r="B136" s="29"/>
      <c r="C136" s="29"/>
      <c r="D136" s="17"/>
      <c r="E136" s="19" t="s">
        <v>147</v>
      </c>
      <c r="F136" s="19" t="s">
        <v>34</v>
      </c>
      <c r="G136" s="19"/>
      <c r="H136" s="30" t="s">
        <v>160</v>
      </c>
      <c r="I136" s="55">
        <v>481.09</v>
      </c>
      <c r="J136" s="24">
        <f t="shared" si="33"/>
        <v>654.94</v>
      </c>
      <c r="K136" s="28">
        <f t="shared" ref="K136:O136" si="34">SUM(K137:K141)</f>
        <v>498.54</v>
      </c>
      <c r="L136" s="28">
        <f t="shared" si="34"/>
        <v>32</v>
      </c>
      <c r="M136" s="28">
        <f t="shared" si="34"/>
        <v>98</v>
      </c>
      <c r="N136" s="56">
        <f t="shared" si="34"/>
        <v>26.4</v>
      </c>
      <c r="O136" s="28">
        <f t="shared" si="34"/>
        <v>0</v>
      </c>
      <c r="P136" s="57"/>
    </row>
    <row r="137" hidden="1" spans="1:16">
      <c r="A137" s="17"/>
      <c r="B137" s="29"/>
      <c r="C137" s="29"/>
      <c r="D137" s="17"/>
      <c r="E137" s="19" t="s">
        <v>147</v>
      </c>
      <c r="F137" s="19" t="s">
        <v>34</v>
      </c>
      <c r="G137" s="19" t="s">
        <v>23</v>
      </c>
      <c r="H137" s="31" t="s">
        <v>26</v>
      </c>
      <c r="I137" s="55">
        <v>268.5</v>
      </c>
      <c r="J137" s="24">
        <f t="shared" si="33"/>
        <v>277.52</v>
      </c>
      <c r="K137" s="28">
        <v>277.52</v>
      </c>
      <c r="L137" s="28"/>
      <c r="M137" s="28"/>
      <c r="N137" s="56"/>
      <c r="O137" s="28"/>
      <c r="P137" s="57"/>
    </row>
    <row r="138" hidden="1" spans="1:16">
      <c r="A138" s="17"/>
      <c r="B138" s="29"/>
      <c r="C138" s="29"/>
      <c r="D138" s="17"/>
      <c r="E138" s="19" t="s">
        <v>147</v>
      </c>
      <c r="F138" s="19" t="s">
        <v>34</v>
      </c>
      <c r="G138" s="19" t="s">
        <v>28</v>
      </c>
      <c r="H138" s="31" t="s">
        <v>29</v>
      </c>
      <c r="I138" s="55">
        <v>172.59</v>
      </c>
      <c r="J138" s="24">
        <f t="shared" si="33"/>
        <v>221.02</v>
      </c>
      <c r="K138" s="28">
        <v>221.02</v>
      </c>
      <c r="L138" s="28"/>
      <c r="M138" s="28"/>
      <c r="N138" s="56"/>
      <c r="O138" s="28"/>
      <c r="P138" s="57"/>
    </row>
    <row r="139" hidden="1" spans="1:16">
      <c r="A139" s="17"/>
      <c r="B139" s="29"/>
      <c r="C139" s="29"/>
      <c r="D139" s="17"/>
      <c r="E139" s="19" t="s">
        <v>147</v>
      </c>
      <c r="F139" s="19" t="s">
        <v>34</v>
      </c>
      <c r="G139" s="19" t="s">
        <v>31</v>
      </c>
      <c r="H139" s="32" t="s">
        <v>161</v>
      </c>
      <c r="I139" s="59">
        <v>0</v>
      </c>
      <c r="J139" s="24">
        <f t="shared" si="33"/>
        <v>0</v>
      </c>
      <c r="K139" s="28"/>
      <c r="L139" s="28"/>
      <c r="M139" s="28"/>
      <c r="N139" s="56"/>
      <c r="O139" s="28"/>
      <c r="P139" s="57"/>
    </row>
    <row r="140" hidden="1" spans="1:16">
      <c r="A140" s="17"/>
      <c r="B140" s="29"/>
      <c r="C140" s="29"/>
      <c r="D140" s="17"/>
      <c r="E140" s="19" t="s">
        <v>147</v>
      </c>
      <c r="F140" s="19" t="s">
        <v>34</v>
      </c>
      <c r="G140" s="19" t="s">
        <v>75</v>
      </c>
      <c r="H140" s="30" t="s">
        <v>162</v>
      </c>
      <c r="I140" s="55">
        <v>40</v>
      </c>
      <c r="J140" s="24">
        <f t="shared" si="33"/>
        <v>32</v>
      </c>
      <c r="K140" s="28"/>
      <c r="L140" s="28">
        <v>32</v>
      </c>
      <c r="M140" s="28"/>
      <c r="N140" s="56"/>
      <c r="O140" s="28"/>
      <c r="P140" s="57"/>
    </row>
    <row r="141" hidden="1" spans="1:16">
      <c r="A141" s="17"/>
      <c r="B141" s="29"/>
      <c r="C141" s="29"/>
      <c r="D141" s="17"/>
      <c r="E141" s="19" t="s">
        <v>147</v>
      </c>
      <c r="F141" s="19" t="s">
        <v>34</v>
      </c>
      <c r="G141" s="19" t="s">
        <v>40</v>
      </c>
      <c r="H141" s="30" t="s">
        <v>163</v>
      </c>
      <c r="I141" s="55">
        <v>0</v>
      </c>
      <c r="J141" s="24">
        <f t="shared" si="33"/>
        <v>124.4</v>
      </c>
      <c r="K141" s="28"/>
      <c r="L141" s="28"/>
      <c r="M141" s="28">
        <v>98</v>
      </c>
      <c r="N141" s="56">
        <v>26.4</v>
      </c>
      <c r="O141" s="28"/>
      <c r="P141" s="57"/>
    </row>
    <row r="142" hidden="1" spans="1:16">
      <c r="A142" s="17"/>
      <c r="B142" s="29"/>
      <c r="C142" s="29"/>
      <c r="D142" s="17"/>
      <c r="E142" s="19" t="s">
        <v>147</v>
      </c>
      <c r="F142" s="19" t="s">
        <v>80</v>
      </c>
      <c r="G142" s="19"/>
      <c r="H142" s="32" t="s">
        <v>164</v>
      </c>
      <c r="I142" s="59">
        <v>0</v>
      </c>
      <c r="J142" s="24">
        <f t="shared" si="33"/>
        <v>0</v>
      </c>
      <c r="K142" s="28">
        <f t="shared" ref="K142:M142" si="35">SUM(K143:K143)</f>
        <v>0</v>
      </c>
      <c r="L142" s="28">
        <f t="shared" si="35"/>
        <v>0</v>
      </c>
      <c r="M142" s="28">
        <f t="shared" si="35"/>
        <v>0</v>
      </c>
      <c r="N142" s="56"/>
      <c r="O142" s="28">
        <f>SUM(O143:O143)</f>
        <v>0</v>
      </c>
      <c r="P142" s="57"/>
    </row>
    <row r="143" hidden="1" spans="1:16">
      <c r="A143" s="17"/>
      <c r="B143" s="29"/>
      <c r="C143" s="29"/>
      <c r="D143" s="17"/>
      <c r="E143" s="19" t="s">
        <v>147</v>
      </c>
      <c r="F143" s="19" t="s">
        <v>80</v>
      </c>
      <c r="G143" s="19" t="s">
        <v>23</v>
      </c>
      <c r="H143" s="30" t="s">
        <v>26</v>
      </c>
      <c r="I143" s="55">
        <v>0</v>
      </c>
      <c r="J143" s="24">
        <f t="shared" si="33"/>
        <v>0</v>
      </c>
      <c r="K143" s="28"/>
      <c r="L143" s="28"/>
      <c r="M143" s="28"/>
      <c r="N143" s="56"/>
      <c r="O143" s="28"/>
      <c r="P143" s="57"/>
    </row>
    <row r="144" hidden="1" spans="1:16">
      <c r="A144" s="17"/>
      <c r="B144" s="29"/>
      <c r="C144" s="29"/>
      <c r="D144" s="17"/>
      <c r="E144" s="19" t="s">
        <v>147</v>
      </c>
      <c r="F144" s="19" t="s">
        <v>40</v>
      </c>
      <c r="G144" s="19" t="s">
        <v>40</v>
      </c>
      <c r="H144" s="30" t="s">
        <v>165</v>
      </c>
      <c r="I144" s="55">
        <v>0</v>
      </c>
      <c r="J144" s="24">
        <f t="shared" si="33"/>
        <v>0</v>
      </c>
      <c r="K144" s="28"/>
      <c r="L144" s="28"/>
      <c r="M144" s="28"/>
      <c r="N144" s="56"/>
      <c r="O144" s="28"/>
      <c r="P144" s="57"/>
    </row>
    <row r="145" hidden="1" spans="1:16">
      <c r="A145" s="17"/>
      <c r="B145" s="29"/>
      <c r="C145" s="29"/>
      <c r="D145" s="17"/>
      <c r="E145" s="19" t="s">
        <v>166</v>
      </c>
      <c r="F145" s="19"/>
      <c r="G145" s="19"/>
      <c r="H145" s="32" t="s">
        <v>167</v>
      </c>
      <c r="I145" s="59">
        <v>17283.16</v>
      </c>
      <c r="J145" s="24">
        <f t="shared" si="33"/>
        <v>20358.53</v>
      </c>
      <c r="K145" s="28">
        <f t="shared" ref="K145:O145" si="36">SUM(K146,K150,K156,K160,K163)</f>
        <v>16250.53</v>
      </c>
      <c r="L145" s="28">
        <f t="shared" si="36"/>
        <v>0</v>
      </c>
      <c r="M145" s="28">
        <f t="shared" si="36"/>
        <v>4108</v>
      </c>
      <c r="N145" s="56">
        <f t="shared" si="36"/>
        <v>0</v>
      </c>
      <c r="O145" s="28">
        <f t="shared" si="36"/>
        <v>0</v>
      </c>
      <c r="P145" s="57"/>
    </row>
    <row r="146" hidden="1" spans="1:16">
      <c r="A146" s="17"/>
      <c r="B146" s="29"/>
      <c r="C146" s="29"/>
      <c r="D146" s="17"/>
      <c r="E146" s="19" t="s">
        <v>166</v>
      </c>
      <c r="F146" s="19" t="s">
        <v>23</v>
      </c>
      <c r="G146" s="19"/>
      <c r="H146" s="31" t="s">
        <v>168</v>
      </c>
      <c r="I146" s="55">
        <v>290.18</v>
      </c>
      <c r="J146" s="24">
        <f t="shared" si="33"/>
        <v>290.5</v>
      </c>
      <c r="K146" s="28">
        <v>290.5</v>
      </c>
      <c r="L146" s="28">
        <f t="shared" ref="L146:O146" si="37">SUM(L147:L149)</f>
        <v>0</v>
      </c>
      <c r="M146" s="28">
        <f t="shared" si="37"/>
        <v>0</v>
      </c>
      <c r="N146" s="56">
        <f t="shared" si="37"/>
        <v>0</v>
      </c>
      <c r="O146" s="28">
        <f t="shared" si="37"/>
        <v>0</v>
      </c>
      <c r="P146" s="57"/>
    </row>
    <row r="147" hidden="1" spans="1:16">
      <c r="A147" s="17"/>
      <c r="B147" s="29"/>
      <c r="C147" s="29"/>
      <c r="D147" s="17"/>
      <c r="E147" s="19" t="s">
        <v>166</v>
      </c>
      <c r="F147" s="19" t="s">
        <v>23</v>
      </c>
      <c r="G147" s="19" t="s">
        <v>23</v>
      </c>
      <c r="H147" s="30" t="s">
        <v>26</v>
      </c>
      <c r="I147" s="55">
        <v>284.35</v>
      </c>
      <c r="J147" s="24">
        <f t="shared" si="33"/>
        <v>279.61</v>
      </c>
      <c r="K147" s="28">
        <v>279.61</v>
      </c>
      <c r="L147" s="28"/>
      <c r="M147" s="28"/>
      <c r="N147" s="56"/>
      <c r="O147" s="28"/>
      <c r="P147" s="57"/>
    </row>
    <row r="148" hidden="1" spans="1:16">
      <c r="A148" s="17"/>
      <c r="B148" s="29"/>
      <c r="C148" s="29"/>
      <c r="D148" s="17"/>
      <c r="E148" s="19" t="s">
        <v>166</v>
      </c>
      <c r="F148" s="19" t="s">
        <v>23</v>
      </c>
      <c r="G148" s="19" t="s">
        <v>28</v>
      </c>
      <c r="H148" s="30" t="s">
        <v>29</v>
      </c>
      <c r="I148" s="55">
        <v>0</v>
      </c>
      <c r="J148" s="24">
        <f t="shared" si="33"/>
        <v>6.98</v>
      </c>
      <c r="K148" s="28">
        <v>6.98</v>
      </c>
      <c r="L148" s="28"/>
      <c r="M148" s="28"/>
      <c r="N148" s="56"/>
      <c r="O148" s="28"/>
      <c r="P148" s="57"/>
    </row>
    <row r="149" hidden="1" spans="1:16">
      <c r="A149" s="17"/>
      <c r="B149" s="29"/>
      <c r="C149" s="29"/>
      <c r="D149" s="17"/>
      <c r="E149" s="19" t="s">
        <v>166</v>
      </c>
      <c r="F149" s="19" t="s">
        <v>23</v>
      </c>
      <c r="G149" s="19" t="s">
        <v>40</v>
      </c>
      <c r="H149" s="31" t="s">
        <v>169</v>
      </c>
      <c r="I149" s="55">
        <v>5.83</v>
      </c>
      <c r="J149" s="24">
        <f t="shared" si="33"/>
        <v>3.92</v>
      </c>
      <c r="K149" s="28">
        <v>3.92</v>
      </c>
      <c r="L149" s="28"/>
      <c r="M149" s="28"/>
      <c r="N149" s="56"/>
      <c r="O149" s="28"/>
      <c r="P149" s="57"/>
    </row>
    <row r="150" hidden="1" spans="1:16">
      <c r="A150" s="17"/>
      <c r="B150" s="29"/>
      <c r="C150" s="29"/>
      <c r="D150" s="17"/>
      <c r="E150" s="19" t="s">
        <v>166</v>
      </c>
      <c r="F150" s="19" t="s">
        <v>28</v>
      </c>
      <c r="G150" s="19"/>
      <c r="H150" s="30" t="s">
        <v>170</v>
      </c>
      <c r="I150" s="55">
        <v>16493.87</v>
      </c>
      <c r="J150" s="24">
        <f t="shared" si="33"/>
        <v>13556.59</v>
      </c>
      <c r="K150" s="28">
        <f t="shared" ref="K150:O150" si="38">SUM(K151:K155)</f>
        <v>9448.59</v>
      </c>
      <c r="L150" s="28">
        <f t="shared" si="38"/>
        <v>0</v>
      </c>
      <c r="M150" s="28">
        <f t="shared" si="38"/>
        <v>4108</v>
      </c>
      <c r="N150" s="56">
        <f t="shared" si="38"/>
        <v>0</v>
      </c>
      <c r="O150" s="28">
        <f t="shared" si="38"/>
        <v>0</v>
      </c>
      <c r="P150" s="57"/>
    </row>
    <row r="151" hidden="1" spans="1:16">
      <c r="A151" s="17"/>
      <c r="B151" s="29"/>
      <c r="C151" s="29"/>
      <c r="D151" s="17"/>
      <c r="E151" s="19" t="s">
        <v>166</v>
      </c>
      <c r="F151" s="19" t="s">
        <v>28</v>
      </c>
      <c r="G151" s="19" t="s">
        <v>23</v>
      </c>
      <c r="H151" s="30" t="s">
        <v>171</v>
      </c>
      <c r="I151" s="55">
        <v>566.65</v>
      </c>
      <c r="J151" s="24">
        <f t="shared" si="33"/>
        <v>391.35</v>
      </c>
      <c r="K151" s="28">
        <v>112.35</v>
      </c>
      <c r="L151" s="28"/>
      <c r="M151" s="28">
        <v>279</v>
      </c>
      <c r="N151" s="56"/>
      <c r="O151" s="28"/>
      <c r="P151" s="57"/>
    </row>
    <row r="152" hidden="1" spans="1:16">
      <c r="A152" s="17"/>
      <c r="B152" s="29"/>
      <c r="C152" s="29"/>
      <c r="D152" s="17"/>
      <c r="E152" s="19" t="s">
        <v>166</v>
      </c>
      <c r="F152" s="19" t="s">
        <v>28</v>
      </c>
      <c r="G152" s="19" t="s">
        <v>28</v>
      </c>
      <c r="H152" s="30" t="s">
        <v>172</v>
      </c>
      <c r="I152" s="55">
        <v>8197.89</v>
      </c>
      <c r="J152" s="24">
        <f t="shared" si="33"/>
        <v>9157.02</v>
      </c>
      <c r="K152" s="28">
        <v>7157.02</v>
      </c>
      <c r="L152" s="28"/>
      <c r="M152" s="28">
        <f>4000-2000</f>
        <v>2000</v>
      </c>
      <c r="N152" s="56"/>
      <c r="O152" s="28"/>
      <c r="P152" s="57"/>
    </row>
    <row r="153" hidden="1" spans="1:16">
      <c r="A153" s="17"/>
      <c r="B153" s="29"/>
      <c r="C153" s="29"/>
      <c r="D153" s="17"/>
      <c r="E153" s="19" t="s">
        <v>166</v>
      </c>
      <c r="F153" s="19" t="s">
        <v>28</v>
      </c>
      <c r="G153" s="19" t="s">
        <v>51</v>
      </c>
      <c r="H153" s="31" t="s">
        <v>173</v>
      </c>
      <c r="I153" s="55">
        <v>5322.39</v>
      </c>
      <c r="J153" s="24">
        <f t="shared" si="33"/>
        <v>3727.95</v>
      </c>
      <c r="K153" s="28">
        <v>1950.95</v>
      </c>
      <c r="L153" s="28"/>
      <c r="M153" s="28">
        <f>2000-223</f>
        <v>1777</v>
      </c>
      <c r="N153" s="56"/>
      <c r="O153" s="28"/>
      <c r="P153" s="57"/>
    </row>
    <row r="154" hidden="1" spans="1:16">
      <c r="A154" s="17"/>
      <c r="B154" s="29"/>
      <c r="C154" s="29"/>
      <c r="D154" s="17"/>
      <c r="E154" s="19" t="s">
        <v>166</v>
      </c>
      <c r="F154" s="19" t="s">
        <v>28</v>
      </c>
      <c r="G154" s="19" t="s">
        <v>31</v>
      </c>
      <c r="H154" s="31" t="s">
        <v>174</v>
      </c>
      <c r="I154" s="55">
        <v>292.95</v>
      </c>
      <c r="J154" s="24">
        <f t="shared" si="33"/>
        <v>280.27</v>
      </c>
      <c r="K154" s="28">
        <v>228.27</v>
      </c>
      <c r="L154" s="28"/>
      <c r="M154" s="28">
        <v>52</v>
      </c>
      <c r="N154" s="56"/>
      <c r="O154" s="28"/>
      <c r="P154" s="57"/>
    </row>
    <row r="155" hidden="1" spans="1:16">
      <c r="A155" s="17"/>
      <c r="B155" s="29"/>
      <c r="C155" s="29"/>
      <c r="D155" s="17"/>
      <c r="E155" s="19" t="s">
        <v>166</v>
      </c>
      <c r="F155" s="19" t="s">
        <v>28</v>
      </c>
      <c r="G155" s="19" t="s">
        <v>40</v>
      </c>
      <c r="H155" s="30" t="s">
        <v>175</v>
      </c>
      <c r="I155" s="55">
        <v>2113.99</v>
      </c>
      <c r="J155" s="24">
        <f t="shared" si="33"/>
        <v>0</v>
      </c>
      <c r="K155" s="28"/>
      <c r="L155" s="28"/>
      <c r="M155" s="28"/>
      <c r="N155" s="56"/>
      <c r="O155" s="28"/>
      <c r="P155" s="57"/>
    </row>
    <row r="156" hidden="1" spans="1:16">
      <c r="A156" s="17"/>
      <c r="B156" s="29"/>
      <c r="C156" s="29"/>
      <c r="D156" s="17"/>
      <c r="E156" s="19" t="s">
        <v>166</v>
      </c>
      <c r="F156" s="19" t="s">
        <v>51</v>
      </c>
      <c r="G156" s="19"/>
      <c r="H156" s="30" t="s">
        <v>176</v>
      </c>
      <c r="I156" s="55">
        <v>111.78</v>
      </c>
      <c r="J156" s="24">
        <f t="shared" si="33"/>
        <v>101.04</v>
      </c>
      <c r="K156" s="28">
        <f t="shared" ref="K156:O156" si="39">SUM(K157:K159)</f>
        <v>101.04</v>
      </c>
      <c r="L156" s="28">
        <f t="shared" si="39"/>
        <v>0</v>
      </c>
      <c r="M156" s="28">
        <f t="shared" si="39"/>
        <v>0</v>
      </c>
      <c r="N156" s="56">
        <f t="shared" si="39"/>
        <v>0</v>
      </c>
      <c r="O156" s="28">
        <f t="shared" si="39"/>
        <v>0</v>
      </c>
      <c r="P156" s="74"/>
    </row>
    <row r="157" hidden="1" spans="1:16">
      <c r="A157" s="17"/>
      <c r="B157" s="29"/>
      <c r="C157" s="29"/>
      <c r="D157" s="17"/>
      <c r="E157" s="19" t="s">
        <v>166</v>
      </c>
      <c r="F157" s="19" t="s">
        <v>51</v>
      </c>
      <c r="G157" s="19" t="s">
        <v>23</v>
      </c>
      <c r="H157" s="31" t="s">
        <v>177</v>
      </c>
      <c r="I157" s="55">
        <v>0</v>
      </c>
      <c r="J157" s="24">
        <f t="shared" si="33"/>
        <v>0</v>
      </c>
      <c r="K157" s="28"/>
      <c r="L157" s="28"/>
      <c r="M157" s="28"/>
      <c r="N157" s="56"/>
      <c r="O157" s="28"/>
      <c r="P157" s="57"/>
    </row>
    <row r="158" hidden="1" spans="1:16">
      <c r="A158" s="17"/>
      <c r="B158" s="29"/>
      <c r="C158" s="29"/>
      <c r="D158" s="17"/>
      <c r="E158" s="19" t="s">
        <v>166</v>
      </c>
      <c r="F158" s="19" t="s">
        <v>51</v>
      </c>
      <c r="G158" s="19" t="s">
        <v>28</v>
      </c>
      <c r="H158" s="31" t="s">
        <v>178</v>
      </c>
      <c r="I158" s="55">
        <v>111.78</v>
      </c>
      <c r="J158" s="24">
        <f t="shared" si="33"/>
        <v>101.04</v>
      </c>
      <c r="K158" s="28">
        <v>101.04</v>
      </c>
      <c r="L158" s="28"/>
      <c r="M158" s="28"/>
      <c r="N158" s="56"/>
      <c r="O158" s="28"/>
      <c r="P158" s="57"/>
    </row>
    <row r="159" hidden="1" spans="1:16">
      <c r="A159" s="17"/>
      <c r="B159" s="29"/>
      <c r="C159" s="29"/>
      <c r="D159" s="17"/>
      <c r="E159" s="19" t="s">
        <v>166</v>
      </c>
      <c r="F159" s="19" t="s">
        <v>51</v>
      </c>
      <c r="G159" s="19" t="s">
        <v>40</v>
      </c>
      <c r="H159" s="31" t="s">
        <v>179</v>
      </c>
      <c r="I159" s="55">
        <v>0</v>
      </c>
      <c r="J159" s="24">
        <f t="shared" si="33"/>
        <v>0</v>
      </c>
      <c r="K159" s="28"/>
      <c r="L159" s="28"/>
      <c r="M159" s="28"/>
      <c r="N159" s="56"/>
      <c r="O159" s="28"/>
      <c r="P159" s="57"/>
    </row>
    <row r="160" hidden="1" spans="1:16">
      <c r="A160" s="17"/>
      <c r="B160" s="29"/>
      <c r="C160" s="29"/>
      <c r="D160" s="17"/>
      <c r="E160" s="19" t="s">
        <v>166</v>
      </c>
      <c r="F160" s="19" t="s">
        <v>80</v>
      </c>
      <c r="G160" s="19"/>
      <c r="H160" s="30" t="s">
        <v>180</v>
      </c>
      <c r="I160" s="55">
        <v>258.8</v>
      </c>
      <c r="J160" s="24">
        <f t="shared" si="33"/>
        <v>0</v>
      </c>
      <c r="K160" s="28">
        <f t="shared" ref="K160:O160" si="40">SUM(K161:K162)</f>
        <v>0</v>
      </c>
      <c r="L160" s="28">
        <f t="shared" si="40"/>
        <v>0</v>
      </c>
      <c r="M160" s="28">
        <f t="shared" si="40"/>
        <v>0</v>
      </c>
      <c r="N160" s="56">
        <f t="shared" si="40"/>
        <v>0</v>
      </c>
      <c r="O160" s="28">
        <f t="shared" si="40"/>
        <v>0</v>
      </c>
      <c r="P160" s="57"/>
    </row>
    <row r="161" hidden="1" spans="1:16">
      <c r="A161" s="17"/>
      <c r="B161" s="29"/>
      <c r="C161" s="29"/>
      <c r="D161" s="17"/>
      <c r="E161" s="19" t="s">
        <v>166</v>
      </c>
      <c r="F161" s="19" t="s">
        <v>80</v>
      </c>
      <c r="G161" s="19" t="s">
        <v>51</v>
      </c>
      <c r="H161" s="31" t="s">
        <v>181</v>
      </c>
      <c r="I161" s="55">
        <v>0</v>
      </c>
      <c r="J161" s="24">
        <f t="shared" si="33"/>
        <v>0</v>
      </c>
      <c r="K161" s="28"/>
      <c r="L161" s="28"/>
      <c r="M161" s="28"/>
      <c r="N161" s="56"/>
      <c r="O161" s="28"/>
      <c r="P161" s="57"/>
    </row>
    <row r="162" hidden="1" spans="1:16">
      <c r="A162" s="17"/>
      <c r="B162" s="29"/>
      <c r="C162" s="29"/>
      <c r="D162" s="17"/>
      <c r="E162" s="19" t="s">
        <v>166</v>
      </c>
      <c r="F162" s="19" t="s">
        <v>80</v>
      </c>
      <c r="G162" s="19" t="s">
        <v>40</v>
      </c>
      <c r="H162" s="30" t="s">
        <v>182</v>
      </c>
      <c r="I162" s="55">
        <v>258.8</v>
      </c>
      <c r="J162" s="24">
        <f t="shared" si="33"/>
        <v>0</v>
      </c>
      <c r="K162" s="28"/>
      <c r="L162" s="28"/>
      <c r="M162" s="28"/>
      <c r="N162" s="56"/>
      <c r="O162" s="28"/>
      <c r="P162" s="57"/>
    </row>
    <row r="163" hidden="1" spans="1:16">
      <c r="A163" s="17"/>
      <c r="B163" s="29"/>
      <c r="C163" s="29"/>
      <c r="D163" s="17"/>
      <c r="E163" s="19" t="s">
        <v>166</v>
      </c>
      <c r="F163" s="19" t="s">
        <v>40</v>
      </c>
      <c r="G163" s="19" t="s">
        <v>40</v>
      </c>
      <c r="H163" s="30" t="s">
        <v>183</v>
      </c>
      <c r="I163" s="55">
        <v>128.53</v>
      </c>
      <c r="J163" s="24">
        <f t="shared" si="33"/>
        <v>6410.4</v>
      </c>
      <c r="K163" s="28">
        <v>6410.4</v>
      </c>
      <c r="L163" s="28"/>
      <c r="M163" s="28"/>
      <c r="N163" s="56"/>
      <c r="O163" s="28"/>
      <c r="P163" s="57"/>
    </row>
    <row r="164" hidden="1" spans="1:16">
      <c r="A164" s="17"/>
      <c r="B164" s="29"/>
      <c r="C164" s="29"/>
      <c r="D164" s="17"/>
      <c r="E164" s="19" t="s">
        <v>184</v>
      </c>
      <c r="F164" s="19"/>
      <c r="G164" s="19"/>
      <c r="H164" s="32" t="s">
        <v>185</v>
      </c>
      <c r="I164" s="59">
        <v>446.72</v>
      </c>
      <c r="J164" s="24">
        <f t="shared" si="33"/>
        <v>838.16</v>
      </c>
      <c r="K164" s="28">
        <f t="shared" ref="K164:O164" si="41">SUM(K165,K169,K172,K174,K176,K179,K181)</f>
        <v>216.14</v>
      </c>
      <c r="L164" s="28">
        <f t="shared" si="41"/>
        <v>6</v>
      </c>
      <c r="M164" s="28">
        <f t="shared" si="41"/>
        <v>498</v>
      </c>
      <c r="N164" s="56">
        <f t="shared" si="41"/>
        <v>118.02</v>
      </c>
      <c r="O164" s="28">
        <f t="shared" si="41"/>
        <v>0</v>
      </c>
      <c r="P164" s="57"/>
    </row>
    <row r="165" hidden="1" spans="1:16">
      <c r="A165" s="17"/>
      <c r="B165" s="29"/>
      <c r="C165" s="29"/>
      <c r="D165" s="17"/>
      <c r="E165" s="19" t="s">
        <v>184</v>
      </c>
      <c r="F165" s="19" t="s">
        <v>23</v>
      </c>
      <c r="G165" s="19"/>
      <c r="H165" s="31" t="s">
        <v>186</v>
      </c>
      <c r="I165" s="55">
        <v>228.72</v>
      </c>
      <c r="J165" s="24">
        <f t="shared" si="33"/>
        <v>504.84</v>
      </c>
      <c r="K165" s="28">
        <f t="shared" ref="K165:O165" si="42">SUM(K166:K168)</f>
        <v>193.84</v>
      </c>
      <c r="L165" s="28">
        <f t="shared" si="42"/>
        <v>0</v>
      </c>
      <c r="M165" s="28">
        <f t="shared" si="42"/>
        <v>298</v>
      </c>
      <c r="N165" s="56">
        <f t="shared" si="42"/>
        <v>13</v>
      </c>
      <c r="O165" s="28">
        <f t="shared" si="42"/>
        <v>0</v>
      </c>
      <c r="P165" s="57"/>
    </row>
    <row r="166" hidden="1" spans="1:16">
      <c r="A166" s="17"/>
      <c r="B166" s="29"/>
      <c r="C166" s="29"/>
      <c r="D166" s="17"/>
      <c r="E166" s="19" t="s">
        <v>184</v>
      </c>
      <c r="F166" s="19" t="s">
        <v>23</v>
      </c>
      <c r="G166" s="19" t="s">
        <v>23</v>
      </c>
      <c r="H166" s="30" t="s">
        <v>26</v>
      </c>
      <c r="I166" s="55">
        <v>89.11</v>
      </c>
      <c r="J166" s="24">
        <f t="shared" si="33"/>
        <v>106.36</v>
      </c>
      <c r="K166" s="28">
        <v>106.36</v>
      </c>
      <c r="L166" s="28"/>
      <c r="M166" s="28"/>
      <c r="N166" s="56"/>
      <c r="O166" s="28"/>
      <c r="P166" s="57"/>
    </row>
    <row r="167" hidden="1" spans="1:16">
      <c r="A167" s="17"/>
      <c r="B167" s="29"/>
      <c r="C167" s="29"/>
      <c r="D167" s="17"/>
      <c r="E167" s="19" t="s">
        <v>184</v>
      </c>
      <c r="F167" s="19" t="s">
        <v>23</v>
      </c>
      <c r="G167" s="19" t="s">
        <v>28</v>
      </c>
      <c r="H167" s="30" t="s">
        <v>29</v>
      </c>
      <c r="I167" s="55">
        <v>39.61</v>
      </c>
      <c r="J167" s="24">
        <f t="shared" si="33"/>
        <v>87.48</v>
      </c>
      <c r="K167" s="28">
        <v>87.48</v>
      </c>
      <c r="L167" s="28"/>
      <c r="M167" s="28"/>
      <c r="N167" s="56"/>
      <c r="O167" s="28"/>
      <c r="P167" s="57"/>
    </row>
    <row r="168" hidden="1" spans="1:16">
      <c r="A168" s="17"/>
      <c r="B168" s="29"/>
      <c r="C168" s="29"/>
      <c r="D168" s="17"/>
      <c r="E168" s="19" t="s">
        <v>184</v>
      </c>
      <c r="F168" s="19" t="s">
        <v>23</v>
      </c>
      <c r="G168" s="19" t="s">
        <v>40</v>
      </c>
      <c r="H168" s="31" t="s">
        <v>187</v>
      </c>
      <c r="I168" s="55">
        <v>100</v>
      </c>
      <c r="J168" s="24">
        <f t="shared" si="33"/>
        <v>311</v>
      </c>
      <c r="K168" s="28"/>
      <c r="L168" s="28"/>
      <c r="M168" s="28">
        <v>298</v>
      </c>
      <c r="N168" s="56">
        <v>13</v>
      </c>
      <c r="O168" s="28"/>
      <c r="P168" s="57"/>
    </row>
    <row r="169" hidden="1" spans="1:16">
      <c r="A169" s="17"/>
      <c r="B169" s="29"/>
      <c r="C169" s="29"/>
      <c r="D169" s="17"/>
      <c r="E169" s="19" t="s">
        <v>184</v>
      </c>
      <c r="F169" s="19" t="s">
        <v>31</v>
      </c>
      <c r="G169" s="19"/>
      <c r="H169" s="31" t="s">
        <v>188</v>
      </c>
      <c r="I169" s="55">
        <v>0</v>
      </c>
      <c r="J169" s="24">
        <f t="shared" si="33"/>
        <v>56.52</v>
      </c>
      <c r="K169" s="28">
        <f t="shared" ref="K169:O169" si="43">SUM(K170:K171)</f>
        <v>0</v>
      </c>
      <c r="L169" s="28">
        <f t="shared" si="43"/>
        <v>0</v>
      </c>
      <c r="M169" s="28">
        <f t="shared" si="43"/>
        <v>0</v>
      </c>
      <c r="N169" s="56">
        <f t="shared" si="43"/>
        <v>56.52</v>
      </c>
      <c r="O169" s="28">
        <f t="shared" si="43"/>
        <v>0</v>
      </c>
      <c r="P169" s="57"/>
    </row>
    <row r="170" hidden="1" spans="1:16">
      <c r="A170" s="17"/>
      <c r="B170" s="29"/>
      <c r="C170" s="29"/>
      <c r="D170" s="17"/>
      <c r="E170" s="19" t="s">
        <v>184</v>
      </c>
      <c r="F170" s="19" t="s">
        <v>31</v>
      </c>
      <c r="G170" s="19" t="s">
        <v>23</v>
      </c>
      <c r="H170" s="32" t="s">
        <v>189</v>
      </c>
      <c r="I170" s="59">
        <v>0</v>
      </c>
      <c r="J170" s="24">
        <f t="shared" si="33"/>
        <v>0</v>
      </c>
      <c r="K170" s="28"/>
      <c r="L170" s="28"/>
      <c r="M170" s="28"/>
      <c r="N170" s="56"/>
      <c r="O170" s="28"/>
      <c r="P170" s="57"/>
    </row>
    <row r="171" hidden="1" spans="1:16">
      <c r="A171" s="17"/>
      <c r="B171" s="29"/>
      <c r="C171" s="29"/>
      <c r="D171" s="17"/>
      <c r="E171" s="19" t="s">
        <v>184</v>
      </c>
      <c r="F171" s="19" t="s">
        <v>31</v>
      </c>
      <c r="G171" s="19" t="s">
        <v>31</v>
      </c>
      <c r="H171" s="30" t="s">
        <v>190</v>
      </c>
      <c r="I171" s="55">
        <v>0</v>
      </c>
      <c r="J171" s="24">
        <f t="shared" si="33"/>
        <v>56.52</v>
      </c>
      <c r="K171" s="28"/>
      <c r="L171" s="28"/>
      <c r="M171" s="28"/>
      <c r="N171" s="56">
        <v>56.52</v>
      </c>
      <c r="O171" s="28"/>
      <c r="P171" s="57"/>
    </row>
    <row r="172" hidden="1" spans="1:16">
      <c r="A172" s="17"/>
      <c r="B172" s="29"/>
      <c r="C172" s="29"/>
      <c r="D172" s="17"/>
      <c r="E172" s="19" t="s">
        <v>184</v>
      </c>
      <c r="F172" s="19" t="s">
        <v>59</v>
      </c>
      <c r="G172" s="19"/>
      <c r="H172" s="31" t="s">
        <v>191</v>
      </c>
      <c r="I172" s="55">
        <v>0</v>
      </c>
      <c r="J172" s="24">
        <f t="shared" si="33"/>
        <v>18.15</v>
      </c>
      <c r="K172" s="28">
        <f t="shared" ref="K172:O172" si="44">SUM(K173:K173)</f>
        <v>0</v>
      </c>
      <c r="L172" s="28">
        <f t="shared" si="44"/>
        <v>0</v>
      </c>
      <c r="M172" s="28">
        <f t="shared" si="44"/>
        <v>0</v>
      </c>
      <c r="N172" s="56">
        <f t="shared" si="44"/>
        <v>18.15</v>
      </c>
      <c r="O172" s="28">
        <f t="shared" si="44"/>
        <v>0</v>
      </c>
      <c r="P172" s="57"/>
    </row>
    <row r="173" hidden="1" spans="1:16">
      <c r="A173" s="17"/>
      <c r="B173" s="29"/>
      <c r="C173" s="29"/>
      <c r="D173" s="17"/>
      <c r="E173" s="19" t="s">
        <v>184</v>
      </c>
      <c r="F173" s="19" t="s">
        <v>59</v>
      </c>
      <c r="G173" s="19" t="s">
        <v>40</v>
      </c>
      <c r="H173" s="30" t="s">
        <v>192</v>
      </c>
      <c r="I173" s="55">
        <v>0</v>
      </c>
      <c r="J173" s="24">
        <f t="shared" si="33"/>
        <v>18.15</v>
      </c>
      <c r="K173" s="28"/>
      <c r="L173" s="28"/>
      <c r="M173" s="28"/>
      <c r="N173" s="56">
        <v>18.15</v>
      </c>
      <c r="O173" s="28"/>
      <c r="P173" s="57"/>
    </row>
    <row r="174" hidden="1" spans="1:16">
      <c r="A174" s="17"/>
      <c r="B174" s="29"/>
      <c r="C174" s="29"/>
      <c r="D174" s="17"/>
      <c r="E174" s="19" t="s">
        <v>184</v>
      </c>
      <c r="F174" s="19" t="s">
        <v>34</v>
      </c>
      <c r="G174" s="19"/>
      <c r="H174" s="31" t="s">
        <v>193</v>
      </c>
      <c r="I174" s="55">
        <v>0</v>
      </c>
      <c r="J174" s="24">
        <f t="shared" si="33"/>
        <v>0</v>
      </c>
      <c r="K174" s="28">
        <f t="shared" ref="K174:O174" si="45">SUM(K175:K175)</f>
        <v>0</v>
      </c>
      <c r="L174" s="28">
        <f t="shared" si="45"/>
        <v>0</v>
      </c>
      <c r="M174" s="28">
        <f t="shared" si="45"/>
        <v>0</v>
      </c>
      <c r="N174" s="56">
        <f t="shared" si="45"/>
        <v>0</v>
      </c>
      <c r="O174" s="28">
        <f t="shared" si="45"/>
        <v>0</v>
      </c>
      <c r="P174" s="57"/>
    </row>
    <row r="175" hidden="1" spans="1:16">
      <c r="A175" s="17"/>
      <c r="B175" s="29"/>
      <c r="C175" s="29"/>
      <c r="D175" s="17"/>
      <c r="E175" s="19" t="s">
        <v>184</v>
      </c>
      <c r="F175" s="19" t="s">
        <v>34</v>
      </c>
      <c r="G175" s="19" t="s">
        <v>40</v>
      </c>
      <c r="H175" s="30" t="s">
        <v>194</v>
      </c>
      <c r="I175" s="55">
        <v>0</v>
      </c>
      <c r="J175" s="24">
        <f t="shared" si="33"/>
        <v>0</v>
      </c>
      <c r="K175" s="28"/>
      <c r="L175" s="28"/>
      <c r="M175" s="28"/>
      <c r="N175" s="56"/>
      <c r="O175" s="28"/>
      <c r="P175" s="57"/>
    </row>
    <row r="176" hidden="1" spans="1:16">
      <c r="A176" s="17"/>
      <c r="B176" s="29"/>
      <c r="C176" s="29"/>
      <c r="D176" s="17"/>
      <c r="E176" s="19" t="s">
        <v>184</v>
      </c>
      <c r="F176" s="19" t="s">
        <v>75</v>
      </c>
      <c r="G176" s="19"/>
      <c r="H176" s="30" t="s">
        <v>195</v>
      </c>
      <c r="I176" s="55">
        <v>18</v>
      </c>
      <c r="J176" s="24">
        <f t="shared" si="33"/>
        <v>38.3</v>
      </c>
      <c r="K176" s="28">
        <f t="shared" ref="K176:O176" si="46">SUM(K177:K178)</f>
        <v>22.3</v>
      </c>
      <c r="L176" s="28">
        <f t="shared" si="46"/>
        <v>6</v>
      </c>
      <c r="M176" s="28">
        <f t="shared" si="46"/>
        <v>0</v>
      </c>
      <c r="N176" s="56">
        <f t="shared" si="46"/>
        <v>10</v>
      </c>
      <c r="O176" s="28">
        <f t="shared" si="46"/>
        <v>0</v>
      </c>
      <c r="P176" s="57"/>
    </row>
    <row r="177" hidden="1" spans="1:16">
      <c r="A177" s="17"/>
      <c r="B177" s="29"/>
      <c r="C177" s="29"/>
      <c r="D177" s="17"/>
      <c r="E177" s="19" t="s">
        <v>184</v>
      </c>
      <c r="F177" s="19" t="s">
        <v>75</v>
      </c>
      <c r="G177" s="19" t="s">
        <v>23</v>
      </c>
      <c r="H177" s="30" t="s">
        <v>189</v>
      </c>
      <c r="I177" s="55">
        <v>0</v>
      </c>
      <c r="J177" s="24">
        <f t="shared" si="33"/>
        <v>0</v>
      </c>
      <c r="K177" s="28"/>
      <c r="L177" s="28"/>
      <c r="M177" s="28"/>
      <c r="N177" s="56"/>
      <c r="O177" s="28"/>
      <c r="P177" s="57"/>
    </row>
    <row r="178" hidden="1" spans="1:16">
      <c r="A178" s="17"/>
      <c r="B178" s="29"/>
      <c r="C178" s="29"/>
      <c r="D178" s="17"/>
      <c r="E178" s="19" t="s">
        <v>184</v>
      </c>
      <c r="F178" s="19" t="s">
        <v>75</v>
      </c>
      <c r="G178" s="19" t="s">
        <v>28</v>
      </c>
      <c r="H178" s="31" t="s">
        <v>196</v>
      </c>
      <c r="I178" s="55">
        <v>18</v>
      </c>
      <c r="J178" s="24">
        <f t="shared" si="33"/>
        <v>38.3</v>
      </c>
      <c r="K178" s="28">
        <v>22.3</v>
      </c>
      <c r="L178" s="28">
        <v>6</v>
      </c>
      <c r="M178" s="28"/>
      <c r="N178" s="56">
        <v>10</v>
      </c>
      <c r="O178" s="28"/>
      <c r="P178" s="57"/>
    </row>
    <row r="179" hidden="1" spans="1:16">
      <c r="A179" s="17"/>
      <c r="B179" s="29"/>
      <c r="C179" s="29"/>
      <c r="D179" s="17"/>
      <c r="E179" s="19" t="s">
        <v>184</v>
      </c>
      <c r="F179" s="19" t="s">
        <v>80</v>
      </c>
      <c r="G179" s="19"/>
      <c r="H179" s="32" t="s">
        <v>197</v>
      </c>
      <c r="I179" s="59">
        <v>0</v>
      </c>
      <c r="J179" s="24">
        <f t="shared" si="33"/>
        <v>0</v>
      </c>
      <c r="K179" s="28">
        <f t="shared" ref="K179:O179" si="47">K180</f>
        <v>0</v>
      </c>
      <c r="L179" s="28">
        <f t="shared" si="47"/>
        <v>0</v>
      </c>
      <c r="M179" s="28">
        <f t="shared" si="47"/>
        <v>0</v>
      </c>
      <c r="N179" s="56">
        <f t="shared" si="47"/>
        <v>0</v>
      </c>
      <c r="O179" s="28">
        <f t="shared" si="47"/>
        <v>0</v>
      </c>
      <c r="P179" s="57"/>
    </row>
    <row r="180" hidden="1" spans="1:16">
      <c r="A180" s="17"/>
      <c r="B180" s="29"/>
      <c r="C180" s="29"/>
      <c r="D180" s="17"/>
      <c r="E180" s="19" t="s">
        <v>184</v>
      </c>
      <c r="F180" s="19" t="s">
        <v>80</v>
      </c>
      <c r="G180" s="19" t="s">
        <v>28</v>
      </c>
      <c r="H180" s="31" t="s">
        <v>198</v>
      </c>
      <c r="I180" s="55">
        <v>0</v>
      </c>
      <c r="J180" s="24">
        <f t="shared" si="33"/>
        <v>0</v>
      </c>
      <c r="K180" s="28"/>
      <c r="L180" s="28"/>
      <c r="M180" s="28"/>
      <c r="N180" s="56"/>
      <c r="O180" s="28"/>
      <c r="P180" s="57"/>
    </row>
    <row r="181" hidden="1" spans="1:16">
      <c r="A181" s="17"/>
      <c r="B181" s="29"/>
      <c r="C181" s="29"/>
      <c r="D181" s="17"/>
      <c r="E181" s="19" t="s">
        <v>184</v>
      </c>
      <c r="F181" s="19" t="s">
        <v>40</v>
      </c>
      <c r="G181" s="19"/>
      <c r="H181" s="30" t="s">
        <v>199</v>
      </c>
      <c r="I181" s="55">
        <v>200</v>
      </c>
      <c r="J181" s="24">
        <f t="shared" si="33"/>
        <v>220.35</v>
      </c>
      <c r="K181" s="28">
        <f t="shared" ref="K181:O181" si="48">SUM(K182:K183)</f>
        <v>0</v>
      </c>
      <c r="L181" s="28">
        <f t="shared" si="48"/>
        <v>0</v>
      </c>
      <c r="M181" s="28">
        <f t="shared" si="48"/>
        <v>200</v>
      </c>
      <c r="N181" s="56">
        <f t="shared" si="48"/>
        <v>20.35</v>
      </c>
      <c r="O181" s="28">
        <f t="shared" si="48"/>
        <v>0</v>
      </c>
      <c r="P181" s="57"/>
    </row>
    <row r="182" hidden="1" spans="1:16">
      <c r="A182" s="17"/>
      <c r="B182" s="29"/>
      <c r="C182" s="29"/>
      <c r="D182" s="17"/>
      <c r="E182" s="19" t="s">
        <v>184</v>
      </c>
      <c r="F182" s="19" t="s">
        <v>40</v>
      </c>
      <c r="G182" s="19" t="s">
        <v>23</v>
      </c>
      <c r="H182" s="30" t="s">
        <v>200</v>
      </c>
      <c r="I182" s="55">
        <v>0</v>
      </c>
      <c r="J182" s="24">
        <f t="shared" si="33"/>
        <v>0</v>
      </c>
      <c r="K182" s="28"/>
      <c r="L182" s="28"/>
      <c r="M182" s="28"/>
      <c r="N182" s="56"/>
      <c r="O182" s="28"/>
      <c r="P182" s="57"/>
    </row>
    <row r="183" hidden="1" spans="1:16">
      <c r="A183" s="17"/>
      <c r="B183" s="29"/>
      <c r="C183" s="29"/>
      <c r="D183" s="17"/>
      <c r="E183" s="19" t="s">
        <v>184</v>
      </c>
      <c r="F183" s="19" t="s">
        <v>40</v>
      </c>
      <c r="G183" s="19" t="s">
        <v>40</v>
      </c>
      <c r="H183" s="31" t="s">
        <v>201</v>
      </c>
      <c r="I183" s="55">
        <v>200</v>
      </c>
      <c r="J183" s="24">
        <f t="shared" si="33"/>
        <v>220.35</v>
      </c>
      <c r="K183" s="28"/>
      <c r="L183" s="28"/>
      <c r="M183" s="28">
        <v>200</v>
      </c>
      <c r="N183" s="56">
        <v>20.35</v>
      </c>
      <c r="O183" s="28"/>
      <c r="P183" s="57"/>
    </row>
    <row r="184" ht="13" hidden="1" customHeight="1" spans="1:16">
      <c r="A184" s="17"/>
      <c r="B184" s="29"/>
      <c r="C184" s="29"/>
      <c r="D184" s="17"/>
      <c r="E184" s="19" t="s">
        <v>202</v>
      </c>
      <c r="F184" s="19"/>
      <c r="G184" s="19"/>
      <c r="H184" s="32" t="s">
        <v>203</v>
      </c>
      <c r="I184" s="59">
        <v>666.91</v>
      </c>
      <c r="J184" s="24">
        <f t="shared" si="33"/>
        <v>652.87</v>
      </c>
      <c r="K184" s="28">
        <f t="shared" ref="K184:O184" si="49">SUM(K185,K191,K194)</f>
        <v>191.87</v>
      </c>
      <c r="L184" s="28">
        <f t="shared" si="49"/>
        <v>0</v>
      </c>
      <c r="M184" s="28">
        <f t="shared" si="49"/>
        <v>318</v>
      </c>
      <c r="N184" s="56">
        <f t="shared" si="49"/>
        <v>143</v>
      </c>
      <c r="O184" s="28">
        <f t="shared" si="49"/>
        <v>0</v>
      </c>
      <c r="P184" s="57"/>
    </row>
    <row r="185" hidden="1" spans="1:16">
      <c r="A185" s="17"/>
      <c r="B185" s="29"/>
      <c r="C185" s="29"/>
      <c r="D185" s="17"/>
      <c r="E185" s="19" t="s">
        <v>202</v>
      </c>
      <c r="F185" s="19" t="s">
        <v>23</v>
      </c>
      <c r="G185" s="19"/>
      <c r="H185" s="32" t="s">
        <v>204</v>
      </c>
      <c r="I185" s="59">
        <v>666.91</v>
      </c>
      <c r="J185" s="24">
        <f t="shared" si="33"/>
        <v>509.87</v>
      </c>
      <c r="K185" s="28">
        <f t="shared" ref="K185:O185" si="50">SUM(K186:K190)</f>
        <v>191.87</v>
      </c>
      <c r="L185" s="28">
        <f t="shared" si="50"/>
        <v>0</v>
      </c>
      <c r="M185" s="28">
        <f t="shared" si="50"/>
        <v>318</v>
      </c>
      <c r="N185" s="56">
        <f t="shared" si="50"/>
        <v>0</v>
      </c>
      <c r="O185" s="28">
        <f t="shared" si="50"/>
        <v>0</v>
      </c>
      <c r="P185" s="57"/>
    </row>
    <row r="186" hidden="1" spans="1:16">
      <c r="A186" s="17"/>
      <c r="B186" s="29"/>
      <c r="C186" s="29"/>
      <c r="D186" s="17"/>
      <c r="E186" s="19" t="s">
        <v>202</v>
      </c>
      <c r="F186" s="19" t="s">
        <v>23</v>
      </c>
      <c r="G186" s="19" t="s">
        <v>23</v>
      </c>
      <c r="H186" s="32" t="s">
        <v>26</v>
      </c>
      <c r="I186" s="59">
        <v>134.36</v>
      </c>
      <c r="J186" s="24">
        <f t="shared" si="33"/>
        <v>153.42</v>
      </c>
      <c r="K186" s="28">
        <v>153.42</v>
      </c>
      <c r="L186" s="28"/>
      <c r="M186" s="28"/>
      <c r="N186" s="56"/>
      <c r="O186" s="28"/>
      <c r="P186" s="57"/>
    </row>
    <row r="187" hidden="1" spans="1:16">
      <c r="A187" s="17"/>
      <c r="B187" s="29"/>
      <c r="C187" s="29"/>
      <c r="D187" s="17"/>
      <c r="E187" s="19" t="s">
        <v>202</v>
      </c>
      <c r="F187" s="19" t="s">
        <v>23</v>
      </c>
      <c r="G187" s="19" t="s">
        <v>28</v>
      </c>
      <c r="H187" s="32" t="s">
        <v>29</v>
      </c>
      <c r="I187" s="59">
        <v>28.85</v>
      </c>
      <c r="J187" s="24">
        <f t="shared" si="33"/>
        <v>35.25</v>
      </c>
      <c r="K187" s="28">
        <v>35.25</v>
      </c>
      <c r="L187" s="28"/>
      <c r="M187" s="28"/>
      <c r="N187" s="56"/>
      <c r="O187" s="28"/>
      <c r="P187" s="57"/>
    </row>
    <row r="188" hidden="1" spans="1:16">
      <c r="A188" s="17"/>
      <c r="B188" s="29"/>
      <c r="C188" s="29"/>
      <c r="D188" s="17"/>
      <c r="E188" s="19" t="s">
        <v>202</v>
      </c>
      <c r="F188" s="19" t="s">
        <v>23</v>
      </c>
      <c r="G188" s="19" t="s">
        <v>80</v>
      </c>
      <c r="H188" s="32" t="s">
        <v>205</v>
      </c>
      <c r="I188" s="59">
        <v>0</v>
      </c>
      <c r="J188" s="24">
        <f t="shared" si="33"/>
        <v>0</v>
      </c>
      <c r="K188" s="28"/>
      <c r="L188" s="28"/>
      <c r="M188" s="28"/>
      <c r="N188" s="56"/>
      <c r="O188" s="28"/>
      <c r="P188" s="57"/>
    </row>
    <row r="189" hidden="1" spans="1:240">
      <c r="A189" s="60"/>
      <c r="B189" s="61"/>
      <c r="C189" s="61"/>
      <c r="D189" s="60"/>
      <c r="E189" s="19" t="s">
        <v>202</v>
      </c>
      <c r="F189" s="19" t="s">
        <v>23</v>
      </c>
      <c r="G189" s="19" t="s">
        <v>91</v>
      </c>
      <c r="H189" s="73" t="s">
        <v>206</v>
      </c>
      <c r="I189" s="75"/>
      <c r="J189" s="24">
        <f t="shared" si="33"/>
        <v>3.2</v>
      </c>
      <c r="K189" s="56">
        <v>3.2</v>
      </c>
      <c r="L189" s="56"/>
      <c r="M189" s="56"/>
      <c r="N189" s="56"/>
      <c r="O189" s="56"/>
      <c r="P189" s="68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69"/>
      <c r="FX189" s="69"/>
      <c r="FY189" s="69"/>
      <c r="FZ189" s="69"/>
      <c r="GA189" s="69"/>
      <c r="GB189" s="69"/>
      <c r="GC189" s="69"/>
      <c r="GD189" s="69"/>
      <c r="GE189" s="69"/>
      <c r="GF189" s="69"/>
      <c r="GG189" s="69"/>
      <c r="GH189" s="69"/>
      <c r="GI189" s="69"/>
      <c r="GJ189" s="69"/>
      <c r="GK189" s="69"/>
      <c r="GL189" s="69"/>
      <c r="GM189" s="69"/>
      <c r="GN189" s="69"/>
      <c r="GO189" s="69"/>
      <c r="GP189" s="69"/>
      <c r="GQ189" s="69"/>
      <c r="GR189" s="69"/>
      <c r="GS189" s="69"/>
      <c r="GT189" s="69"/>
      <c r="GU189" s="69"/>
      <c r="GV189" s="69"/>
      <c r="GW189" s="69"/>
      <c r="GX189" s="69"/>
      <c r="GY189" s="69"/>
      <c r="GZ189" s="69"/>
      <c r="HA189" s="69"/>
      <c r="HB189" s="69"/>
      <c r="HC189" s="69"/>
      <c r="HD189" s="69"/>
      <c r="HE189" s="69"/>
      <c r="HF189" s="69"/>
      <c r="HG189" s="69"/>
      <c r="HH189" s="69"/>
      <c r="HI189" s="69"/>
      <c r="HJ189" s="69"/>
      <c r="HK189" s="69"/>
      <c r="HL189" s="69"/>
      <c r="HM189" s="69"/>
      <c r="HN189" s="69"/>
      <c r="HO189" s="69"/>
      <c r="HP189" s="69"/>
      <c r="HQ189" s="69"/>
      <c r="HR189" s="69"/>
      <c r="HS189" s="69"/>
      <c r="HT189" s="69"/>
      <c r="HU189" s="69"/>
      <c r="HV189" s="69"/>
      <c r="HW189" s="69"/>
      <c r="HX189" s="69"/>
      <c r="HY189" s="69"/>
      <c r="HZ189" s="69"/>
      <c r="IA189" s="69"/>
      <c r="IB189" s="69"/>
      <c r="IC189" s="69"/>
      <c r="ID189" s="69"/>
      <c r="IE189" s="69"/>
      <c r="IF189" s="69"/>
    </row>
    <row r="190" hidden="1" spans="1:16">
      <c r="A190" s="17"/>
      <c r="B190" s="29"/>
      <c r="C190" s="29"/>
      <c r="D190" s="17"/>
      <c r="E190" s="19" t="s">
        <v>202</v>
      </c>
      <c r="F190" s="19" t="s">
        <v>23</v>
      </c>
      <c r="G190" s="19" t="s">
        <v>40</v>
      </c>
      <c r="H190" s="32" t="s">
        <v>207</v>
      </c>
      <c r="I190" s="59">
        <v>503.7</v>
      </c>
      <c r="J190" s="24">
        <f t="shared" si="33"/>
        <v>318</v>
      </c>
      <c r="K190" s="28"/>
      <c r="L190" s="28"/>
      <c r="M190" s="28">
        <v>318</v>
      </c>
      <c r="N190" s="56"/>
      <c r="O190" s="28"/>
      <c r="P190" s="57"/>
    </row>
    <row r="191" hidden="1" spans="1:16">
      <c r="A191" s="17"/>
      <c r="B191" s="29"/>
      <c r="C191" s="29"/>
      <c r="D191" s="17"/>
      <c r="E191" s="19" t="s">
        <v>202</v>
      </c>
      <c r="F191" s="19" t="s">
        <v>51</v>
      </c>
      <c r="G191" s="19"/>
      <c r="H191" s="32" t="s">
        <v>208</v>
      </c>
      <c r="I191" s="59">
        <v>0</v>
      </c>
      <c r="J191" s="24">
        <f t="shared" si="33"/>
        <v>0</v>
      </c>
      <c r="K191" s="28">
        <f t="shared" ref="K191:O191" si="51">SUM(K192:K193)</f>
        <v>0</v>
      </c>
      <c r="L191" s="28">
        <f t="shared" si="51"/>
        <v>0</v>
      </c>
      <c r="M191" s="28">
        <f t="shared" si="51"/>
        <v>0</v>
      </c>
      <c r="N191" s="56">
        <f t="shared" si="51"/>
        <v>0</v>
      </c>
      <c r="O191" s="28">
        <f t="shared" si="51"/>
        <v>0</v>
      </c>
      <c r="P191" s="57"/>
    </row>
    <row r="192" hidden="1" spans="1:16">
      <c r="A192" s="17"/>
      <c r="B192" s="29"/>
      <c r="C192" s="29"/>
      <c r="D192" s="17"/>
      <c r="E192" s="19" t="s">
        <v>202</v>
      </c>
      <c r="F192" s="19" t="s">
        <v>51</v>
      </c>
      <c r="G192" s="19" t="s">
        <v>37</v>
      </c>
      <c r="H192" s="32" t="s">
        <v>209</v>
      </c>
      <c r="I192" s="59">
        <v>0</v>
      </c>
      <c r="J192" s="24">
        <f t="shared" si="33"/>
        <v>0</v>
      </c>
      <c r="K192" s="28"/>
      <c r="L192" s="28"/>
      <c r="M192" s="28"/>
      <c r="N192" s="56"/>
      <c r="O192" s="28"/>
      <c r="P192" s="57"/>
    </row>
    <row r="193" hidden="1" spans="1:16">
      <c r="A193" s="17"/>
      <c r="B193" s="29"/>
      <c r="C193" s="29"/>
      <c r="D193" s="17"/>
      <c r="E193" s="19" t="s">
        <v>202</v>
      </c>
      <c r="F193" s="19" t="s">
        <v>51</v>
      </c>
      <c r="G193" s="19" t="s">
        <v>40</v>
      </c>
      <c r="H193" s="32" t="s">
        <v>210</v>
      </c>
      <c r="I193" s="59">
        <v>0</v>
      </c>
      <c r="J193" s="24">
        <f t="shared" si="33"/>
        <v>0</v>
      </c>
      <c r="K193" s="28"/>
      <c r="L193" s="28"/>
      <c r="M193" s="28"/>
      <c r="N193" s="56"/>
      <c r="O193" s="28"/>
      <c r="P193" s="57"/>
    </row>
    <row r="194" hidden="1" spans="1:16">
      <c r="A194" s="17"/>
      <c r="B194" s="29"/>
      <c r="C194" s="29"/>
      <c r="D194" s="17"/>
      <c r="E194" s="19" t="s">
        <v>202</v>
      </c>
      <c r="F194" s="19" t="s">
        <v>40</v>
      </c>
      <c r="G194" s="19"/>
      <c r="H194" s="32" t="s">
        <v>211</v>
      </c>
      <c r="I194" s="59">
        <v>0</v>
      </c>
      <c r="J194" s="24">
        <f t="shared" si="33"/>
        <v>143</v>
      </c>
      <c r="K194" s="28">
        <f t="shared" ref="K194:O194" si="52">SUM(K195:K195)</f>
        <v>0</v>
      </c>
      <c r="L194" s="28">
        <f t="shared" si="52"/>
        <v>0</v>
      </c>
      <c r="M194" s="28">
        <f t="shared" si="52"/>
        <v>0</v>
      </c>
      <c r="N194" s="56">
        <f t="shared" si="52"/>
        <v>143</v>
      </c>
      <c r="O194" s="28">
        <f t="shared" si="52"/>
        <v>0</v>
      </c>
      <c r="P194" s="57"/>
    </row>
    <row r="195" hidden="1" spans="1:16">
      <c r="A195" s="17"/>
      <c r="B195" s="29"/>
      <c r="C195" s="29"/>
      <c r="D195" s="17"/>
      <c r="E195" s="19" t="s">
        <v>202</v>
      </c>
      <c r="F195" s="19" t="s">
        <v>40</v>
      </c>
      <c r="G195" s="19" t="s">
        <v>40</v>
      </c>
      <c r="H195" s="32" t="s">
        <v>212</v>
      </c>
      <c r="I195" s="59">
        <v>0</v>
      </c>
      <c r="J195" s="24">
        <f t="shared" si="33"/>
        <v>143</v>
      </c>
      <c r="K195" s="28"/>
      <c r="L195" s="28"/>
      <c r="M195" s="28"/>
      <c r="N195" s="56">
        <v>143</v>
      </c>
      <c r="O195" s="28"/>
      <c r="P195" s="57"/>
    </row>
    <row r="196" hidden="1" spans="1:16">
      <c r="A196" s="17"/>
      <c r="B196" s="29"/>
      <c r="C196" s="29"/>
      <c r="D196" s="17"/>
      <c r="E196" s="19" t="s">
        <v>213</v>
      </c>
      <c r="F196" s="19"/>
      <c r="G196" s="19"/>
      <c r="H196" s="32" t="s">
        <v>214</v>
      </c>
      <c r="I196" s="59">
        <v>29326.62</v>
      </c>
      <c r="J196" s="24">
        <f t="shared" si="33"/>
        <v>23465.72</v>
      </c>
      <c r="K196" s="28">
        <f t="shared" ref="K196:O196" si="53">K197+K206++K215+K222+K227+K234+K237+K242+K248+K251+K254+K257+K260+K264+K268+K273</f>
        <v>10656.68</v>
      </c>
      <c r="L196" s="28">
        <f t="shared" si="53"/>
        <v>3357.97</v>
      </c>
      <c r="M196" s="28">
        <f t="shared" si="53"/>
        <v>7120</v>
      </c>
      <c r="N196" s="56">
        <f t="shared" si="53"/>
        <v>2331.07</v>
      </c>
      <c r="O196" s="28">
        <f t="shared" si="53"/>
        <v>0</v>
      </c>
      <c r="P196" s="57"/>
    </row>
    <row r="197" hidden="1" spans="1:16">
      <c r="A197" s="17"/>
      <c r="B197" s="29"/>
      <c r="C197" s="29"/>
      <c r="D197" s="17"/>
      <c r="E197" s="19" t="s">
        <v>213</v>
      </c>
      <c r="F197" s="19" t="s">
        <v>23</v>
      </c>
      <c r="G197" s="19"/>
      <c r="H197" s="32" t="s">
        <v>215</v>
      </c>
      <c r="I197" s="59">
        <v>384.84</v>
      </c>
      <c r="J197" s="24">
        <f t="shared" si="33"/>
        <v>501.71</v>
      </c>
      <c r="K197" s="28">
        <f t="shared" ref="K197:O197" si="54">SUM(K198:K205)</f>
        <v>403.42</v>
      </c>
      <c r="L197" s="28">
        <f t="shared" si="54"/>
        <v>0</v>
      </c>
      <c r="M197" s="28">
        <f t="shared" si="54"/>
        <v>0</v>
      </c>
      <c r="N197" s="56">
        <f t="shared" si="54"/>
        <v>98.29</v>
      </c>
      <c r="O197" s="28">
        <f t="shared" si="54"/>
        <v>0</v>
      </c>
      <c r="P197" s="57"/>
    </row>
    <row r="198" hidden="1" spans="1:16">
      <c r="A198" s="17"/>
      <c r="B198" s="29"/>
      <c r="C198" s="29"/>
      <c r="D198" s="17"/>
      <c r="E198" s="19" t="s">
        <v>213</v>
      </c>
      <c r="F198" s="19" t="s">
        <v>23</v>
      </c>
      <c r="G198" s="19" t="s">
        <v>23</v>
      </c>
      <c r="H198" s="32" t="s">
        <v>26</v>
      </c>
      <c r="I198" s="59">
        <v>0</v>
      </c>
      <c r="J198" s="24">
        <f t="shared" ref="J198:J261" si="55">SUM(K198:O198)</f>
        <v>110.68</v>
      </c>
      <c r="K198" s="28">
        <v>110.68</v>
      </c>
      <c r="L198" s="28"/>
      <c r="M198" s="28"/>
      <c r="N198" s="56"/>
      <c r="O198" s="28"/>
      <c r="P198" s="57"/>
    </row>
    <row r="199" hidden="1" spans="1:16">
      <c r="A199" s="17"/>
      <c r="B199" s="29"/>
      <c r="C199" s="29"/>
      <c r="D199" s="17"/>
      <c r="E199" s="19" t="s">
        <v>213</v>
      </c>
      <c r="F199" s="19" t="s">
        <v>23</v>
      </c>
      <c r="G199" s="19" t="s">
        <v>28</v>
      </c>
      <c r="H199" s="32" t="s">
        <v>29</v>
      </c>
      <c r="I199" s="59">
        <v>0</v>
      </c>
      <c r="J199" s="24">
        <f t="shared" si="55"/>
        <v>63.23</v>
      </c>
      <c r="K199" s="28">
        <v>41.23</v>
      </c>
      <c r="L199" s="28"/>
      <c r="M199" s="28"/>
      <c r="N199" s="56">
        <v>22</v>
      </c>
      <c r="O199" s="28"/>
      <c r="P199" s="57"/>
    </row>
    <row r="200" hidden="1" spans="1:16">
      <c r="A200" s="17"/>
      <c r="B200" s="29"/>
      <c r="C200" s="29"/>
      <c r="D200" s="17"/>
      <c r="E200" s="19" t="s">
        <v>213</v>
      </c>
      <c r="F200" s="19" t="s">
        <v>23</v>
      </c>
      <c r="G200" s="19" t="s">
        <v>51</v>
      </c>
      <c r="H200" s="32" t="s">
        <v>216</v>
      </c>
      <c r="I200" s="59">
        <v>0</v>
      </c>
      <c r="J200" s="24">
        <f t="shared" si="55"/>
        <v>0</v>
      </c>
      <c r="K200" s="28"/>
      <c r="L200" s="28"/>
      <c r="M200" s="28"/>
      <c r="N200" s="56"/>
      <c r="O200" s="28"/>
      <c r="P200" s="57"/>
    </row>
    <row r="201" hidden="1" spans="1:16">
      <c r="A201" s="17"/>
      <c r="B201" s="29"/>
      <c r="C201" s="29"/>
      <c r="D201" s="17"/>
      <c r="E201" s="19" t="s">
        <v>213</v>
      </c>
      <c r="F201" s="19" t="s">
        <v>23</v>
      </c>
      <c r="G201" s="19" t="s">
        <v>59</v>
      </c>
      <c r="H201" s="32" t="s">
        <v>217</v>
      </c>
      <c r="I201" s="59">
        <v>61.92</v>
      </c>
      <c r="J201" s="24">
        <f t="shared" si="55"/>
        <v>81.37</v>
      </c>
      <c r="K201" s="28">
        <v>58.37</v>
      </c>
      <c r="L201" s="28"/>
      <c r="M201" s="28"/>
      <c r="N201" s="56">
        <v>23</v>
      </c>
      <c r="O201" s="28"/>
      <c r="P201" s="57"/>
    </row>
    <row r="202" hidden="1" spans="1:16">
      <c r="A202" s="17"/>
      <c r="B202" s="29"/>
      <c r="C202" s="29"/>
      <c r="D202" s="17"/>
      <c r="E202" s="19" t="s">
        <v>213</v>
      </c>
      <c r="F202" s="19" t="s">
        <v>23</v>
      </c>
      <c r="G202" s="19" t="s">
        <v>34</v>
      </c>
      <c r="H202" s="32" t="s">
        <v>218</v>
      </c>
      <c r="I202" s="59">
        <v>84.17</v>
      </c>
      <c r="J202" s="24">
        <f t="shared" si="55"/>
        <v>39.74</v>
      </c>
      <c r="K202" s="28">
        <v>36.69</v>
      </c>
      <c r="L202" s="28"/>
      <c r="M202" s="28"/>
      <c r="N202" s="56">
        <v>3.05</v>
      </c>
      <c r="O202" s="28"/>
      <c r="P202" s="57"/>
    </row>
    <row r="203" hidden="1" spans="1:16">
      <c r="A203" s="17"/>
      <c r="B203" s="29"/>
      <c r="C203" s="29"/>
      <c r="D203" s="17"/>
      <c r="E203" s="19" t="s">
        <v>213</v>
      </c>
      <c r="F203" s="19" t="s">
        <v>23</v>
      </c>
      <c r="G203" s="19" t="s">
        <v>75</v>
      </c>
      <c r="H203" s="32" t="s">
        <v>219</v>
      </c>
      <c r="I203" s="59">
        <v>0</v>
      </c>
      <c r="J203" s="24">
        <f t="shared" si="55"/>
        <v>0</v>
      </c>
      <c r="K203" s="28"/>
      <c r="L203" s="28"/>
      <c r="M203" s="28"/>
      <c r="N203" s="56"/>
      <c r="O203" s="28"/>
      <c r="P203" s="57"/>
    </row>
    <row r="204" hidden="1" spans="1:16">
      <c r="A204" s="17"/>
      <c r="B204" s="29"/>
      <c r="C204" s="29"/>
      <c r="D204" s="17"/>
      <c r="E204" s="19" t="s">
        <v>213</v>
      </c>
      <c r="F204" s="19" t="s">
        <v>23</v>
      </c>
      <c r="G204" s="19" t="s">
        <v>80</v>
      </c>
      <c r="H204" s="32" t="s">
        <v>220</v>
      </c>
      <c r="I204" s="59">
        <v>226.05</v>
      </c>
      <c r="J204" s="24">
        <f t="shared" si="55"/>
        <v>206.51</v>
      </c>
      <c r="K204" s="28">
        <v>156.27</v>
      </c>
      <c r="L204" s="28"/>
      <c r="M204" s="28"/>
      <c r="N204" s="56">
        <v>50.24</v>
      </c>
      <c r="O204" s="28"/>
      <c r="P204" s="57"/>
    </row>
    <row r="205" ht="15" hidden="1" customHeight="1" spans="1:16">
      <c r="A205" s="17"/>
      <c r="B205" s="29"/>
      <c r="C205" s="29"/>
      <c r="D205" s="17"/>
      <c r="E205" s="19" t="s">
        <v>213</v>
      </c>
      <c r="F205" s="19" t="s">
        <v>23</v>
      </c>
      <c r="G205" s="19" t="s">
        <v>40</v>
      </c>
      <c r="H205" s="32" t="s">
        <v>221</v>
      </c>
      <c r="I205" s="59">
        <v>12.7</v>
      </c>
      <c r="J205" s="24">
        <f t="shared" si="55"/>
        <v>0.18</v>
      </c>
      <c r="K205" s="28">
        <v>0.18</v>
      </c>
      <c r="L205" s="28"/>
      <c r="M205" s="28"/>
      <c r="N205" s="56"/>
      <c r="O205" s="28"/>
      <c r="P205" s="57"/>
    </row>
    <row r="206" hidden="1" spans="1:16">
      <c r="A206" s="17"/>
      <c r="B206" s="29"/>
      <c r="C206" s="29"/>
      <c r="D206" s="17"/>
      <c r="E206" s="19" t="s">
        <v>213</v>
      </c>
      <c r="F206" s="19" t="s">
        <v>28</v>
      </c>
      <c r="G206" s="19"/>
      <c r="H206" s="32" t="s">
        <v>222</v>
      </c>
      <c r="I206" s="59">
        <v>2617.9</v>
      </c>
      <c r="J206" s="24">
        <f t="shared" si="55"/>
        <v>3275.84</v>
      </c>
      <c r="K206" s="28">
        <f t="shared" ref="K206:O206" si="56">SUM(K207:K214)</f>
        <v>310.7</v>
      </c>
      <c r="L206" s="28">
        <f t="shared" si="56"/>
        <v>2558.4</v>
      </c>
      <c r="M206" s="28">
        <f t="shared" si="56"/>
        <v>50</v>
      </c>
      <c r="N206" s="56">
        <f t="shared" si="56"/>
        <v>356.74</v>
      </c>
      <c r="O206" s="28">
        <f t="shared" si="56"/>
        <v>0</v>
      </c>
      <c r="P206" s="57"/>
    </row>
    <row r="207" hidden="1" spans="1:16">
      <c r="A207" s="17"/>
      <c r="B207" s="29"/>
      <c r="C207" s="29"/>
      <c r="D207" s="17"/>
      <c r="E207" s="19" t="s">
        <v>213</v>
      </c>
      <c r="F207" s="19" t="s">
        <v>28</v>
      </c>
      <c r="G207" s="19" t="s">
        <v>23</v>
      </c>
      <c r="H207" s="32" t="s">
        <v>26</v>
      </c>
      <c r="I207" s="59">
        <v>210.28</v>
      </c>
      <c r="J207" s="24">
        <f t="shared" si="55"/>
        <v>260.41</v>
      </c>
      <c r="K207" s="28">
        <v>215.71</v>
      </c>
      <c r="L207" s="28"/>
      <c r="M207" s="28"/>
      <c r="N207" s="56">
        <v>44.7</v>
      </c>
      <c r="O207" s="28"/>
      <c r="P207" s="57"/>
    </row>
    <row r="208" hidden="1" spans="1:16">
      <c r="A208" s="17"/>
      <c r="B208" s="29"/>
      <c r="C208" s="29"/>
      <c r="D208" s="17"/>
      <c r="E208" s="19" t="s">
        <v>213</v>
      </c>
      <c r="F208" s="19" t="s">
        <v>28</v>
      </c>
      <c r="G208" s="19" t="s">
        <v>28</v>
      </c>
      <c r="H208" s="32" t="s">
        <v>29</v>
      </c>
      <c r="I208" s="59">
        <v>119.12</v>
      </c>
      <c r="J208" s="24">
        <f t="shared" si="55"/>
        <v>178.46</v>
      </c>
      <c r="K208" s="28">
        <v>32.32</v>
      </c>
      <c r="L208" s="28"/>
      <c r="M208" s="28"/>
      <c r="N208" s="56">
        <v>146.14</v>
      </c>
      <c r="O208" s="28"/>
      <c r="P208" s="57"/>
    </row>
    <row r="209" hidden="1" spans="1:16">
      <c r="A209" s="17"/>
      <c r="B209" s="29"/>
      <c r="C209" s="29"/>
      <c r="D209" s="17"/>
      <c r="E209" s="19" t="s">
        <v>213</v>
      </c>
      <c r="F209" s="19" t="s">
        <v>28</v>
      </c>
      <c r="G209" s="19" t="s">
        <v>31</v>
      </c>
      <c r="H209" s="32" t="s">
        <v>223</v>
      </c>
      <c r="I209" s="59">
        <v>0</v>
      </c>
      <c r="J209" s="24">
        <f t="shared" si="55"/>
        <v>0</v>
      </c>
      <c r="K209" s="28"/>
      <c r="L209" s="28"/>
      <c r="M209" s="28"/>
      <c r="N209" s="56"/>
      <c r="O209" s="28"/>
      <c r="P209" s="57"/>
    </row>
    <row r="210" hidden="1" spans="1:16">
      <c r="A210" s="17"/>
      <c r="B210" s="29"/>
      <c r="C210" s="29"/>
      <c r="D210" s="17"/>
      <c r="E210" s="19" t="s">
        <v>213</v>
      </c>
      <c r="F210" s="19" t="s">
        <v>28</v>
      </c>
      <c r="G210" s="19" t="s">
        <v>59</v>
      </c>
      <c r="H210" s="32" t="s">
        <v>224</v>
      </c>
      <c r="I210" s="59">
        <v>0</v>
      </c>
      <c r="J210" s="24">
        <f t="shared" si="55"/>
        <v>0</v>
      </c>
      <c r="K210" s="28"/>
      <c r="L210" s="28"/>
      <c r="M210" s="28"/>
      <c r="N210" s="56"/>
      <c r="O210" s="28"/>
      <c r="P210" s="57"/>
    </row>
    <row r="211" hidden="1" spans="1:16">
      <c r="A211" s="17"/>
      <c r="B211" s="29"/>
      <c r="C211" s="29"/>
      <c r="D211" s="17"/>
      <c r="E211" s="19" t="s">
        <v>213</v>
      </c>
      <c r="F211" s="19" t="s">
        <v>28</v>
      </c>
      <c r="G211" s="19" t="s">
        <v>34</v>
      </c>
      <c r="H211" s="32" t="s">
        <v>225</v>
      </c>
      <c r="I211" s="59">
        <v>0</v>
      </c>
      <c r="J211" s="24">
        <f t="shared" si="55"/>
        <v>0</v>
      </c>
      <c r="K211" s="28"/>
      <c r="L211" s="28"/>
      <c r="M211" s="28"/>
      <c r="N211" s="56"/>
      <c r="O211" s="28"/>
      <c r="P211" s="57"/>
    </row>
    <row r="212" hidden="1" spans="1:16">
      <c r="A212" s="17"/>
      <c r="B212" s="29"/>
      <c r="C212" s="29"/>
      <c r="D212" s="17"/>
      <c r="E212" s="19" t="s">
        <v>213</v>
      </c>
      <c r="F212" s="19" t="s">
        <v>28</v>
      </c>
      <c r="G212" s="19" t="s">
        <v>75</v>
      </c>
      <c r="H212" s="32" t="s">
        <v>226</v>
      </c>
      <c r="I212" s="59">
        <v>0.5</v>
      </c>
      <c r="J212" s="24">
        <f t="shared" si="55"/>
        <v>0</v>
      </c>
      <c r="K212" s="28"/>
      <c r="L212" s="28"/>
      <c r="M212" s="28"/>
      <c r="N212" s="56"/>
      <c r="O212" s="28"/>
      <c r="P212" s="57"/>
    </row>
    <row r="213" hidden="1" spans="1:16">
      <c r="A213" s="17"/>
      <c r="B213" s="29"/>
      <c r="C213" s="29"/>
      <c r="D213" s="17"/>
      <c r="E213" s="19" t="s">
        <v>213</v>
      </c>
      <c r="F213" s="19" t="s">
        <v>28</v>
      </c>
      <c r="G213" s="19" t="s">
        <v>37</v>
      </c>
      <c r="H213" s="32" t="s">
        <v>227</v>
      </c>
      <c r="I213" s="59">
        <v>2091</v>
      </c>
      <c r="J213" s="24">
        <f t="shared" si="55"/>
        <v>2491.5</v>
      </c>
      <c r="K213" s="28"/>
      <c r="L213" s="28">
        <v>2366</v>
      </c>
      <c r="M213" s="28"/>
      <c r="N213" s="56">
        <v>125.5</v>
      </c>
      <c r="O213" s="28"/>
      <c r="P213" s="57"/>
    </row>
    <row r="214" hidden="1" spans="1:16">
      <c r="A214" s="17"/>
      <c r="B214" s="29"/>
      <c r="C214" s="29"/>
      <c r="D214" s="17"/>
      <c r="E214" s="19" t="s">
        <v>213</v>
      </c>
      <c r="F214" s="19" t="s">
        <v>28</v>
      </c>
      <c r="G214" s="19" t="s">
        <v>40</v>
      </c>
      <c r="H214" s="32" t="s">
        <v>228</v>
      </c>
      <c r="I214" s="59">
        <v>197</v>
      </c>
      <c r="J214" s="24">
        <f t="shared" si="55"/>
        <v>345.47</v>
      </c>
      <c r="K214" s="28">
        <v>62.67</v>
      </c>
      <c r="L214" s="28">
        <v>192.4</v>
      </c>
      <c r="M214" s="28">
        <v>50</v>
      </c>
      <c r="N214" s="56">
        <v>40.4</v>
      </c>
      <c r="O214" s="28"/>
      <c r="P214" s="57"/>
    </row>
    <row r="215" hidden="1" spans="1:16">
      <c r="A215" s="17"/>
      <c r="B215" s="29"/>
      <c r="C215" s="29"/>
      <c r="D215" s="17"/>
      <c r="E215" s="19" t="s">
        <v>213</v>
      </c>
      <c r="F215" s="19" t="s">
        <v>59</v>
      </c>
      <c r="G215" s="19"/>
      <c r="H215" s="32" t="s">
        <v>229</v>
      </c>
      <c r="I215" s="59">
        <v>12926.68</v>
      </c>
      <c r="J215" s="24">
        <f t="shared" si="55"/>
        <v>8991.05</v>
      </c>
      <c r="K215" s="28">
        <f t="shared" ref="K215:O215" si="57">SUM(K216:K221)</f>
        <v>8986.35</v>
      </c>
      <c r="L215" s="28">
        <f t="shared" si="57"/>
        <v>0</v>
      </c>
      <c r="M215" s="28">
        <f t="shared" si="57"/>
        <v>0</v>
      </c>
      <c r="N215" s="56">
        <f t="shared" si="57"/>
        <v>4.7</v>
      </c>
      <c r="O215" s="28">
        <f t="shared" si="57"/>
        <v>0</v>
      </c>
      <c r="P215" s="57"/>
    </row>
    <row r="216" hidden="1" spans="1:16">
      <c r="A216" s="17"/>
      <c r="B216" s="29"/>
      <c r="C216" s="29"/>
      <c r="D216" s="17"/>
      <c r="E216" s="19" t="s">
        <v>213</v>
      </c>
      <c r="F216" s="19" t="s">
        <v>59</v>
      </c>
      <c r="G216" s="19" t="s">
        <v>23</v>
      </c>
      <c r="H216" s="32" t="s">
        <v>230</v>
      </c>
      <c r="I216" s="59">
        <v>2343.26</v>
      </c>
      <c r="J216" s="24">
        <f t="shared" si="55"/>
        <v>3375.75</v>
      </c>
      <c r="K216" s="28">
        <f>3304.45+197.9-126.6</f>
        <v>3375.75</v>
      </c>
      <c r="L216" s="28"/>
      <c r="M216" s="28"/>
      <c r="N216" s="56"/>
      <c r="O216" s="28"/>
      <c r="P216" s="57"/>
    </row>
    <row r="217" hidden="1" spans="1:16">
      <c r="A217" s="17"/>
      <c r="B217" s="29"/>
      <c r="C217" s="29"/>
      <c r="D217" s="17"/>
      <c r="E217" s="19" t="s">
        <v>213</v>
      </c>
      <c r="F217" s="19" t="s">
        <v>59</v>
      </c>
      <c r="G217" s="19" t="s">
        <v>28</v>
      </c>
      <c r="H217" s="32" t="s">
        <v>231</v>
      </c>
      <c r="I217" s="59">
        <v>3398</v>
      </c>
      <c r="J217" s="24">
        <f t="shared" si="55"/>
        <v>5010.6</v>
      </c>
      <c r="K217" s="76">
        <v>5010.6</v>
      </c>
      <c r="L217" s="28"/>
      <c r="M217" s="28"/>
      <c r="N217" s="56"/>
      <c r="O217" s="28"/>
      <c r="P217" s="57"/>
    </row>
    <row r="218" ht="15" hidden="1" customHeight="1" spans="1:16">
      <c r="A218" s="17"/>
      <c r="B218" s="29"/>
      <c r="C218" s="29"/>
      <c r="D218" s="17"/>
      <c r="E218" s="19" t="s">
        <v>213</v>
      </c>
      <c r="F218" s="19" t="s">
        <v>59</v>
      </c>
      <c r="G218" s="19" t="s">
        <v>59</v>
      </c>
      <c r="H218" s="32" t="s">
        <v>232</v>
      </c>
      <c r="I218" s="59">
        <v>6679.96</v>
      </c>
      <c r="J218" s="24">
        <f t="shared" si="55"/>
        <v>4.7</v>
      </c>
      <c r="K218" s="28"/>
      <c r="L218" s="28"/>
      <c r="M218" s="28"/>
      <c r="N218" s="56">
        <v>4.7</v>
      </c>
      <c r="O218" s="28"/>
      <c r="P218" s="57"/>
    </row>
    <row r="219" ht="15" hidden="1" customHeight="1" spans="1:16">
      <c r="A219" s="17"/>
      <c r="B219" s="29"/>
      <c r="C219" s="29"/>
      <c r="D219" s="17"/>
      <c r="E219" s="19" t="s">
        <v>213</v>
      </c>
      <c r="F219" s="19" t="s">
        <v>59</v>
      </c>
      <c r="G219" s="19" t="s">
        <v>34</v>
      </c>
      <c r="H219" s="32" t="s">
        <v>233</v>
      </c>
      <c r="I219" s="59">
        <v>0</v>
      </c>
      <c r="J219" s="24">
        <f t="shared" si="55"/>
        <v>0</v>
      </c>
      <c r="K219" s="28"/>
      <c r="L219" s="28"/>
      <c r="M219" s="28"/>
      <c r="N219" s="56"/>
      <c r="O219" s="28"/>
      <c r="P219" s="57"/>
    </row>
    <row r="220" ht="15" hidden="1" customHeight="1" spans="1:16">
      <c r="A220" s="17"/>
      <c r="B220" s="29"/>
      <c r="C220" s="29"/>
      <c r="D220" s="17"/>
      <c r="E220" s="19" t="s">
        <v>213</v>
      </c>
      <c r="F220" s="19" t="s">
        <v>59</v>
      </c>
      <c r="G220" s="19" t="s">
        <v>37</v>
      </c>
      <c r="H220" s="32" t="s">
        <v>234</v>
      </c>
      <c r="I220" s="59"/>
      <c r="J220" s="24">
        <f t="shared" si="55"/>
        <v>600</v>
      </c>
      <c r="K220" s="28">
        <v>600</v>
      </c>
      <c r="L220" s="28"/>
      <c r="M220" s="28"/>
      <c r="N220" s="56"/>
      <c r="O220" s="28"/>
      <c r="P220" s="57"/>
    </row>
    <row r="221" hidden="1" spans="1:16">
      <c r="A221" s="17"/>
      <c r="B221" s="29"/>
      <c r="C221" s="29"/>
      <c r="D221" s="17"/>
      <c r="E221" s="19" t="s">
        <v>213</v>
      </c>
      <c r="F221" s="19" t="s">
        <v>59</v>
      </c>
      <c r="G221" s="19" t="s">
        <v>40</v>
      </c>
      <c r="H221" s="32" t="s">
        <v>235</v>
      </c>
      <c r="I221" s="59">
        <v>505.46</v>
      </c>
      <c r="J221" s="24">
        <f t="shared" si="55"/>
        <v>0</v>
      </c>
      <c r="K221" s="28"/>
      <c r="L221" s="28"/>
      <c r="M221" s="28"/>
      <c r="N221" s="56"/>
      <c r="O221" s="28"/>
      <c r="P221" s="57"/>
    </row>
    <row r="222" hidden="1" spans="1:16">
      <c r="A222" s="17"/>
      <c r="B222" s="29"/>
      <c r="C222" s="29"/>
      <c r="D222" s="17"/>
      <c r="E222" s="19" t="s">
        <v>213</v>
      </c>
      <c r="F222" s="19" t="s">
        <v>75</v>
      </c>
      <c r="G222" s="19"/>
      <c r="H222" s="32" t="s">
        <v>236</v>
      </c>
      <c r="I222" s="59">
        <v>738</v>
      </c>
      <c r="J222" s="24">
        <f t="shared" si="55"/>
        <v>508</v>
      </c>
      <c r="K222" s="28">
        <f t="shared" ref="K222:O222" si="58">SUM(K223:K226)</f>
        <v>0</v>
      </c>
      <c r="L222" s="28">
        <f t="shared" si="58"/>
        <v>50</v>
      </c>
      <c r="M222" s="28">
        <f t="shared" si="58"/>
        <v>458</v>
      </c>
      <c r="N222" s="56">
        <f t="shared" si="58"/>
        <v>0</v>
      </c>
      <c r="O222" s="28">
        <f t="shared" si="58"/>
        <v>0</v>
      </c>
      <c r="P222" s="57"/>
    </row>
    <row r="223" hidden="1" spans="1:16">
      <c r="A223" s="17"/>
      <c r="B223" s="29"/>
      <c r="C223" s="29"/>
      <c r="D223" s="17"/>
      <c r="E223" s="19" t="s">
        <v>213</v>
      </c>
      <c r="F223" s="19" t="s">
        <v>75</v>
      </c>
      <c r="G223" s="19" t="s">
        <v>23</v>
      </c>
      <c r="H223" s="32" t="s">
        <v>237</v>
      </c>
      <c r="I223" s="59">
        <v>0</v>
      </c>
      <c r="J223" s="24">
        <f t="shared" si="55"/>
        <v>0</v>
      </c>
      <c r="K223" s="28"/>
      <c r="L223" s="28"/>
      <c r="M223" s="28"/>
      <c r="N223" s="56"/>
      <c r="O223" s="28"/>
      <c r="P223" s="57"/>
    </row>
    <row r="224" hidden="1" spans="1:16">
      <c r="A224" s="17"/>
      <c r="B224" s="29"/>
      <c r="C224" s="29"/>
      <c r="D224" s="17"/>
      <c r="E224" s="19" t="s">
        <v>213</v>
      </c>
      <c r="F224" s="19" t="s">
        <v>75</v>
      </c>
      <c r="G224" s="19" t="s">
        <v>31</v>
      </c>
      <c r="H224" s="32" t="s">
        <v>238</v>
      </c>
      <c r="I224" s="59">
        <v>0</v>
      </c>
      <c r="J224" s="24">
        <f t="shared" si="55"/>
        <v>0</v>
      </c>
      <c r="K224" s="28"/>
      <c r="L224" s="28"/>
      <c r="M224" s="28"/>
      <c r="N224" s="56"/>
      <c r="O224" s="28"/>
      <c r="P224" s="57"/>
    </row>
    <row r="225" hidden="1" spans="1:16">
      <c r="A225" s="17"/>
      <c r="B225" s="29"/>
      <c r="C225" s="29"/>
      <c r="D225" s="17"/>
      <c r="E225" s="19" t="s">
        <v>213</v>
      </c>
      <c r="F225" s="19" t="s">
        <v>75</v>
      </c>
      <c r="G225" s="19" t="s">
        <v>59</v>
      </c>
      <c r="H225" s="32" t="s">
        <v>239</v>
      </c>
      <c r="I225" s="59">
        <v>0</v>
      </c>
      <c r="J225" s="24">
        <f t="shared" si="55"/>
        <v>0</v>
      </c>
      <c r="K225" s="28"/>
      <c r="L225" s="28"/>
      <c r="M225" s="28"/>
      <c r="N225" s="56"/>
      <c r="O225" s="28"/>
      <c r="P225" s="57"/>
    </row>
    <row r="226" hidden="1" spans="1:16">
      <c r="A226" s="17"/>
      <c r="B226" s="29"/>
      <c r="C226" s="29"/>
      <c r="D226" s="17"/>
      <c r="E226" s="19" t="s">
        <v>213</v>
      </c>
      <c r="F226" s="19" t="s">
        <v>75</v>
      </c>
      <c r="G226" s="19" t="s">
        <v>40</v>
      </c>
      <c r="H226" s="32" t="s">
        <v>240</v>
      </c>
      <c r="I226" s="59">
        <v>738</v>
      </c>
      <c r="J226" s="24">
        <f t="shared" si="55"/>
        <v>508</v>
      </c>
      <c r="K226" s="28"/>
      <c r="L226" s="28">
        <v>50</v>
      </c>
      <c r="M226" s="28">
        <v>458</v>
      </c>
      <c r="N226" s="56"/>
      <c r="O226" s="28"/>
      <c r="P226" s="57"/>
    </row>
    <row r="227" hidden="1" spans="1:16">
      <c r="A227" s="17"/>
      <c r="B227" s="29"/>
      <c r="C227" s="29"/>
      <c r="D227" s="17"/>
      <c r="E227" s="19" t="s">
        <v>213</v>
      </c>
      <c r="F227" s="19" t="s">
        <v>37</v>
      </c>
      <c r="G227" s="19"/>
      <c r="H227" s="32" t="s">
        <v>241</v>
      </c>
      <c r="I227" s="59">
        <v>1793.04</v>
      </c>
      <c r="J227" s="24">
        <f t="shared" si="55"/>
        <v>1551.62</v>
      </c>
      <c r="K227" s="28">
        <f t="shared" ref="K227:O227" si="59">SUM(K228:K233)</f>
        <v>213.43</v>
      </c>
      <c r="L227" s="28">
        <f t="shared" si="59"/>
        <v>178</v>
      </c>
      <c r="M227" s="28">
        <f t="shared" si="59"/>
        <v>699</v>
      </c>
      <c r="N227" s="56">
        <f t="shared" si="59"/>
        <v>461.19</v>
      </c>
      <c r="O227" s="28">
        <f t="shared" si="59"/>
        <v>0</v>
      </c>
      <c r="P227" s="57"/>
    </row>
    <row r="228" hidden="1" spans="1:16">
      <c r="A228" s="17"/>
      <c r="B228" s="29"/>
      <c r="C228" s="29"/>
      <c r="D228" s="17"/>
      <c r="E228" s="19" t="s">
        <v>213</v>
      </c>
      <c r="F228" s="19" t="s">
        <v>37</v>
      </c>
      <c r="G228" s="19" t="s">
        <v>23</v>
      </c>
      <c r="H228" s="32" t="s">
        <v>242</v>
      </c>
      <c r="I228" s="59">
        <v>208</v>
      </c>
      <c r="J228" s="24">
        <f t="shared" si="55"/>
        <v>255.64</v>
      </c>
      <c r="K228" s="28">
        <v>57.45</v>
      </c>
      <c r="L228" s="28">
        <v>150</v>
      </c>
      <c r="M228" s="28">
        <v>10</v>
      </c>
      <c r="N228" s="56">
        <v>38.19</v>
      </c>
      <c r="O228" s="28"/>
      <c r="P228" s="57"/>
    </row>
    <row r="229" hidden="1" spans="1:16">
      <c r="A229" s="17"/>
      <c r="B229" s="29"/>
      <c r="C229" s="29"/>
      <c r="D229" s="17"/>
      <c r="E229" s="19" t="s">
        <v>213</v>
      </c>
      <c r="F229" s="19" t="s">
        <v>37</v>
      </c>
      <c r="G229" s="19" t="s">
        <v>28</v>
      </c>
      <c r="H229" s="32" t="s">
        <v>243</v>
      </c>
      <c r="I229" s="59">
        <v>260.43</v>
      </c>
      <c r="J229" s="24">
        <f t="shared" si="55"/>
        <v>258.25</v>
      </c>
      <c r="K229" s="28">
        <v>48.25</v>
      </c>
      <c r="L229" s="28"/>
      <c r="M229" s="28">
        <v>210</v>
      </c>
      <c r="N229" s="56"/>
      <c r="O229" s="28"/>
      <c r="P229" s="57"/>
    </row>
    <row r="230" hidden="1" spans="1:16">
      <c r="A230" s="17"/>
      <c r="B230" s="29"/>
      <c r="C230" s="29"/>
      <c r="D230" s="17"/>
      <c r="E230" s="19" t="s">
        <v>213</v>
      </c>
      <c r="F230" s="19" t="s">
        <v>37</v>
      </c>
      <c r="G230" s="19" t="s">
        <v>51</v>
      </c>
      <c r="H230" s="32" t="s">
        <v>244</v>
      </c>
      <c r="I230" s="59">
        <v>150</v>
      </c>
      <c r="J230" s="24">
        <f t="shared" si="55"/>
        <v>150</v>
      </c>
      <c r="K230" s="28"/>
      <c r="L230" s="28"/>
      <c r="M230" s="28">
        <v>150</v>
      </c>
      <c r="N230" s="56"/>
      <c r="O230" s="28"/>
      <c r="P230" s="57"/>
    </row>
    <row r="231" hidden="1" spans="1:16">
      <c r="A231" s="17"/>
      <c r="B231" s="29"/>
      <c r="C231" s="29"/>
      <c r="D231" s="17"/>
      <c r="E231" s="19" t="s">
        <v>213</v>
      </c>
      <c r="F231" s="19" t="s">
        <v>37</v>
      </c>
      <c r="G231" s="19" t="s">
        <v>59</v>
      </c>
      <c r="H231" s="32" t="s">
        <v>245</v>
      </c>
      <c r="I231" s="59">
        <v>130</v>
      </c>
      <c r="J231" s="24">
        <f t="shared" si="55"/>
        <v>0</v>
      </c>
      <c r="K231" s="28"/>
      <c r="L231" s="28"/>
      <c r="M231" s="28"/>
      <c r="N231" s="56"/>
      <c r="O231" s="28"/>
      <c r="P231" s="57"/>
    </row>
    <row r="232" hidden="1" spans="1:16">
      <c r="A232" s="17"/>
      <c r="B232" s="29"/>
      <c r="C232" s="29"/>
      <c r="D232" s="17"/>
      <c r="E232" s="19" t="s">
        <v>213</v>
      </c>
      <c r="F232" s="19" t="s">
        <v>37</v>
      </c>
      <c r="G232" s="19" t="s">
        <v>34</v>
      </c>
      <c r="H232" s="32" t="s">
        <v>246</v>
      </c>
      <c r="I232" s="59">
        <v>50</v>
      </c>
      <c r="J232" s="24">
        <f t="shared" si="55"/>
        <v>50</v>
      </c>
      <c r="K232" s="28"/>
      <c r="L232" s="28"/>
      <c r="M232" s="28">
        <v>50</v>
      </c>
      <c r="N232" s="56"/>
      <c r="O232" s="28"/>
      <c r="P232" s="57"/>
    </row>
    <row r="233" hidden="1" spans="1:16">
      <c r="A233" s="17"/>
      <c r="B233" s="29"/>
      <c r="C233" s="29"/>
      <c r="D233" s="17"/>
      <c r="E233" s="19" t="s">
        <v>213</v>
      </c>
      <c r="F233" s="19" t="s">
        <v>37</v>
      </c>
      <c r="G233" s="19" t="s">
        <v>40</v>
      </c>
      <c r="H233" s="32" t="s">
        <v>247</v>
      </c>
      <c r="I233" s="59">
        <v>994.61</v>
      </c>
      <c r="J233" s="24">
        <f t="shared" si="55"/>
        <v>837.73</v>
      </c>
      <c r="K233" s="28">
        <v>107.73</v>
      </c>
      <c r="L233" s="28">
        <v>28</v>
      </c>
      <c r="M233" s="28">
        <v>279</v>
      </c>
      <c r="N233" s="56">
        <v>423</v>
      </c>
      <c r="O233" s="28">
        <v>0</v>
      </c>
      <c r="P233" s="57"/>
    </row>
    <row r="234" hidden="1" spans="1:16">
      <c r="A234" s="17"/>
      <c r="B234" s="29"/>
      <c r="C234" s="29"/>
      <c r="D234" s="17"/>
      <c r="E234" s="19" t="s">
        <v>213</v>
      </c>
      <c r="F234" s="19" t="s">
        <v>80</v>
      </c>
      <c r="G234" s="19"/>
      <c r="H234" s="32" t="s">
        <v>248</v>
      </c>
      <c r="I234" s="59">
        <v>50</v>
      </c>
      <c r="J234" s="24">
        <f t="shared" si="55"/>
        <v>55.39</v>
      </c>
      <c r="K234" s="28">
        <f t="shared" ref="K234:O234" si="60">SUM(K235:K236)</f>
        <v>0</v>
      </c>
      <c r="L234" s="28">
        <f t="shared" si="60"/>
        <v>0</v>
      </c>
      <c r="M234" s="28">
        <f t="shared" si="60"/>
        <v>50</v>
      </c>
      <c r="N234" s="56">
        <f t="shared" si="60"/>
        <v>5.39</v>
      </c>
      <c r="O234" s="28">
        <f t="shared" si="60"/>
        <v>0</v>
      </c>
      <c r="P234" s="57"/>
    </row>
    <row r="235" hidden="1" spans="1:16">
      <c r="A235" s="17"/>
      <c r="B235" s="29"/>
      <c r="C235" s="29"/>
      <c r="D235" s="17"/>
      <c r="E235" s="19" t="s">
        <v>213</v>
      </c>
      <c r="F235" s="19" t="s">
        <v>80</v>
      </c>
      <c r="G235" s="19" t="s">
        <v>23</v>
      </c>
      <c r="H235" s="32" t="s">
        <v>249</v>
      </c>
      <c r="I235" s="59">
        <v>50</v>
      </c>
      <c r="J235" s="24">
        <f t="shared" si="55"/>
        <v>50</v>
      </c>
      <c r="K235" s="28"/>
      <c r="L235" s="28"/>
      <c r="M235" s="28">
        <v>50</v>
      </c>
      <c r="N235" s="56"/>
      <c r="O235" s="28"/>
      <c r="P235" s="57"/>
    </row>
    <row r="236" ht="13" hidden="1" customHeight="1" spans="1:16">
      <c r="A236" s="17"/>
      <c r="B236" s="29"/>
      <c r="C236" s="29"/>
      <c r="D236" s="17"/>
      <c r="E236" s="19" t="s">
        <v>213</v>
      </c>
      <c r="F236" s="19" t="s">
        <v>80</v>
      </c>
      <c r="G236" s="19" t="s">
        <v>28</v>
      </c>
      <c r="H236" s="32" t="s">
        <v>250</v>
      </c>
      <c r="I236" s="59">
        <v>0</v>
      </c>
      <c r="J236" s="24">
        <f t="shared" si="55"/>
        <v>5.39</v>
      </c>
      <c r="K236" s="28"/>
      <c r="L236" s="28"/>
      <c r="M236" s="28"/>
      <c r="N236" s="56">
        <v>5.39</v>
      </c>
      <c r="O236" s="28"/>
      <c r="P236" s="57"/>
    </row>
    <row r="237" hidden="1" spans="1:16">
      <c r="A237" s="17"/>
      <c r="B237" s="29"/>
      <c r="C237" s="29"/>
      <c r="D237" s="17"/>
      <c r="E237" s="19" t="s">
        <v>213</v>
      </c>
      <c r="F237" s="19" t="s">
        <v>251</v>
      </c>
      <c r="G237" s="19"/>
      <c r="H237" s="32" t="s">
        <v>252</v>
      </c>
      <c r="I237" s="59">
        <v>103</v>
      </c>
      <c r="J237" s="24">
        <f t="shared" si="55"/>
        <v>182.6</v>
      </c>
      <c r="K237" s="28">
        <f t="shared" ref="K237:O237" si="61">SUM(K238:K241)</f>
        <v>79.6</v>
      </c>
      <c r="L237" s="28">
        <f t="shared" si="61"/>
        <v>0</v>
      </c>
      <c r="M237" s="28">
        <f t="shared" si="61"/>
        <v>103</v>
      </c>
      <c r="N237" s="56">
        <f t="shared" si="61"/>
        <v>0</v>
      </c>
      <c r="O237" s="28">
        <f t="shared" si="61"/>
        <v>0</v>
      </c>
      <c r="P237" s="57"/>
    </row>
    <row r="238" hidden="1" spans="1:16">
      <c r="A238" s="17"/>
      <c r="B238" s="29"/>
      <c r="C238" s="29"/>
      <c r="D238" s="17"/>
      <c r="E238" s="19" t="s">
        <v>213</v>
      </c>
      <c r="F238" s="19" t="s">
        <v>251</v>
      </c>
      <c r="G238" s="19" t="s">
        <v>23</v>
      </c>
      <c r="H238" s="32" t="s">
        <v>253</v>
      </c>
      <c r="I238" s="59">
        <v>93</v>
      </c>
      <c r="J238" s="24">
        <f t="shared" si="55"/>
        <v>101</v>
      </c>
      <c r="K238" s="28">
        <v>8</v>
      </c>
      <c r="L238" s="28"/>
      <c r="M238" s="28">
        <v>93</v>
      </c>
      <c r="N238" s="56"/>
      <c r="O238" s="28"/>
      <c r="P238" s="57"/>
    </row>
    <row r="239" hidden="1" spans="1:16">
      <c r="A239" s="17"/>
      <c r="B239" s="29"/>
      <c r="C239" s="29"/>
      <c r="D239" s="17"/>
      <c r="E239" s="19" t="s">
        <v>213</v>
      </c>
      <c r="F239" s="19" t="s">
        <v>251</v>
      </c>
      <c r="G239" s="19" t="s">
        <v>28</v>
      </c>
      <c r="H239" s="32" t="s">
        <v>254</v>
      </c>
      <c r="I239" s="59">
        <v>10</v>
      </c>
      <c r="J239" s="24">
        <f t="shared" si="55"/>
        <v>81.6</v>
      </c>
      <c r="K239" s="28">
        <v>71.6</v>
      </c>
      <c r="L239" s="28"/>
      <c r="M239" s="28">
        <v>10</v>
      </c>
      <c r="N239" s="56"/>
      <c r="O239" s="28"/>
      <c r="P239" s="57"/>
    </row>
    <row r="240" hidden="1" spans="1:16">
      <c r="A240" s="17"/>
      <c r="B240" s="29"/>
      <c r="C240" s="29"/>
      <c r="D240" s="17"/>
      <c r="E240" s="19" t="s">
        <v>213</v>
      </c>
      <c r="F240" s="19" t="s">
        <v>251</v>
      </c>
      <c r="G240" s="19" t="s">
        <v>31</v>
      </c>
      <c r="H240" s="32" t="s">
        <v>255</v>
      </c>
      <c r="I240" s="59">
        <v>0</v>
      </c>
      <c r="J240" s="24">
        <f t="shared" si="55"/>
        <v>0</v>
      </c>
      <c r="K240" s="28"/>
      <c r="L240" s="28"/>
      <c r="M240" s="28"/>
      <c r="N240" s="56"/>
      <c r="O240" s="28"/>
      <c r="P240" s="57"/>
    </row>
    <row r="241" hidden="1" spans="1:16">
      <c r="A241" s="17"/>
      <c r="B241" s="29"/>
      <c r="C241" s="29"/>
      <c r="D241" s="17"/>
      <c r="E241" s="19" t="s">
        <v>213</v>
      </c>
      <c r="F241" s="19" t="s">
        <v>251</v>
      </c>
      <c r="G241" s="19" t="s">
        <v>40</v>
      </c>
      <c r="H241" s="32" t="s">
        <v>256</v>
      </c>
      <c r="I241" s="59">
        <v>0</v>
      </c>
      <c r="J241" s="24">
        <f t="shared" si="55"/>
        <v>0</v>
      </c>
      <c r="K241" s="28"/>
      <c r="L241" s="28"/>
      <c r="M241" s="28"/>
      <c r="N241" s="56"/>
      <c r="O241" s="28"/>
      <c r="P241" s="57"/>
    </row>
    <row r="242" hidden="1" spans="1:16">
      <c r="A242" s="17"/>
      <c r="B242" s="29"/>
      <c r="C242" s="29"/>
      <c r="D242" s="17"/>
      <c r="E242" s="19" t="s">
        <v>213</v>
      </c>
      <c r="F242" s="19" t="s">
        <v>84</v>
      </c>
      <c r="G242" s="19"/>
      <c r="H242" s="32" t="s">
        <v>257</v>
      </c>
      <c r="I242" s="59">
        <v>618.66</v>
      </c>
      <c r="J242" s="24">
        <f t="shared" si="55"/>
        <v>819.55</v>
      </c>
      <c r="K242" s="28">
        <f t="shared" ref="K242:O242" si="62">SUM(K243:K247)</f>
        <v>33.59</v>
      </c>
      <c r="L242" s="28">
        <f t="shared" si="62"/>
        <v>137.2</v>
      </c>
      <c r="M242" s="28">
        <f t="shared" si="62"/>
        <v>540</v>
      </c>
      <c r="N242" s="56">
        <f t="shared" si="62"/>
        <v>108.76</v>
      </c>
      <c r="O242" s="28">
        <f t="shared" si="62"/>
        <v>0</v>
      </c>
      <c r="P242" s="57"/>
    </row>
    <row r="243" hidden="1" spans="1:16">
      <c r="A243" s="17"/>
      <c r="B243" s="29"/>
      <c r="C243" s="29"/>
      <c r="D243" s="17"/>
      <c r="E243" s="19" t="s">
        <v>213</v>
      </c>
      <c r="F243" s="19" t="s">
        <v>84</v>
      </c>
      <c r="G243" s="19" t="s">
        <v>23</v>
      </c>
      <c r="H243" s="32" t="s">
        <v>26</v>
      </c>
      <c r="I243" s="59">
        <v>36.66</v>
      </c>
      <c r="J243" s="24">
        <f t="shared" si="55"/>
        <v>21.17</v>
      </c>
      <c r="K243" s="28">
        <v>21.17</v>
      </c>
      <c r="L243" s="28"/>
      <c r="M243" s="28"/>
      <c r="N243" s="56"/>
      <c r="O243" s="28"/>
      <c r="P243" s="57"/>
    </row>
    <row r="244" hidden="1" spans="1:16">
      <c r="A244" s="17"/>
      <c r="B244" s="29"/>
      <c r="C244" s="29"/>
      <c r="D244" s="17"/>
      <c r="E244" s="19" t="s">
        <v>213</v>
      </c>
      <c r="F244" s="19" t="s">
        <v>84</v>
      </c>
      <c r="G244" s="19" t="s">
        <v>28</v>
      </c>
      <c r="H244" s="32" t="s">
        <v>29</v>
      </c>
      <c r="I244" s="59">
        <v>0</v>
      </c>
      <c r="J244" s="24">
        <f t="shared" si="55"/>
        <v>3.14</v>
      </c>
      <c r="K244" s="28">
        <v>3.14</v>
      </c>
      <c r="L244" s="28"/>
      <c r="M244" s="28"/>
      <c r="N244" s="56"/>
      <c r="O244" s="28"/>
      <c r="P244" s="57"/>
    </row>
    <row r="245" hidden="1" spans="1:16">
      <c r="A245" s="17"/>
      <c r="B245" s="29"/>
      <c r="C245" s="29"/>
      <c r="D245" s="17"/>
      <c r="E245" s="19" t="s">
        <v>213</v>
      </c>
      <c r="F245" s="19" t="s">
        <v>84</v>
      </c>
      <c r="G245" s="19" t="s">
        <v>31</v>
      </c>
      <c r="H245" s="32" t="s">
        <v>258</v>
      </c>
      <c r="I245" s="59">
        <v>10</v>
      </c>
      <c r="J245" s="24">
        <f t="shared" si="55"/>
        <v>91.35</v>
      </c>
      <c r="K245" s="28"/>
      <c r="L245" s="28">
        <v>50</v>
      </c>
      <c r="M245" s="28">
        <v>10</v>
      </c>
      <c r="N245" s="56">
        <v>31.35</v>
      </c>
      <c r="O245" s="28"/>
      <c r="P245" s="57"/>
    </row>
    <row r="246" hidden="1" spans="1:16">
      <c r="A246" s="17"/>
      <c r="B246" s="29"/>
      <c r="C246" s="29"/>
      <c r="D246" s="17"/>
      <c r="E246" s="19" t="s">
        <v>213</v>
      </c>
      <c r="F246" s="19" t="s">
        <v>84</v>
      </c>
      <c r="G246" s="19" t="s">
        <v>59</v>
      </c>
      <c r="H246" s="32" t="s">
        <v>259</v>
      </c>
      <c r="I246" s="59">
        <v>10</v>
      </c>
      <c r="J246" s="24">
        <f t="shared" si="55"/>
        <v>47</v>
      </c>
      <c r="K246" s="28"/>
      <c r="L246" s="28"/>
      <c r="M246" s="28">
        <v>10</v>
      </c>
      <c r="N246" s="56">
        <v>37</v>
      </c>
      <c r="O246" s="28"/>
      <c r="P246" s="57"/>
    </row>
    <row r="247" hidden="1" spans="1:16">
      <c r="A247" s="17"/>
      <c r="B247" s="29"/>
      <c r="C247" s="29"/>
      <c r="D247" s="17"/>
      <c r="E247" s="19" t="s">
        <v>213</v>
      </c>
      <c r="F247" s="19" t="s">
        <v>84</v>
      </c>
      <c r="G247" s="19" t="s">
        <v>40</v>
      </c>
      <c r="H247" s="32" t="s">
        <v>260</v>
      </c>
      <c r="I247" s="59">
        <v>562</v>
      </c>
      <c r="J247" s="24">
        <f t="shared" si="55"/>
        <v>656.89</v>
      </c>
      <c r="K247" s="28">
        <v>9.28</v>
      </c>
      <c r="L247" s="28">
        <v>87.2</v>
      </c>
      <c r="M247" s="28">
        <v>520</v>
      </c>
      <c r="N247" s="56">
        <v>40.41</v>
      </c>
      <c r="O247" s="28"/>
      <c r="P247" s="57"/>
    </row>
    <row r="248" hidden="1" spans="1:16">
      <c r="A248" s="17"/>
      <c r="B248" s="29"/>
      <c r="C248" s="29"/>
      <c r="D248" s="17"/>
      <c r="E248" s="19" t="s">
        <v>213</v>
      </c>
      <c r="F248" s="19" t="s">
        <v>261</v>
      </c>
      <c r="G248" s="19"/>
      <c r="H248" s="32" t="s">
        <v>262</v>
      </c>
      <c r="I248" s="59">
        <v>7230</v>
      </c>
      <c r="J248" s="24">
        <f t="shared" si="55"/>
        <v>5640</v>
      </c>
      <c r="K248" s="28">
        <f t="shared" ref="K248:O248" si="63">SUM(K249:K250)</f>
        <v>0</v>
      </c>
      <c r="L248" s="28">
        <f t="shared" si="63"/>
        <v>0</v>
      </c>
      <c r="M248" s="28">
        <f t="shared" si="63"/>
        <v>5140</v>
      </c>
      <c r="N248" s="56">
        <f t="shared" si="63"/>
        <v>500</v>
      </c>
      <c r="O248" s="28">
        <f t="shared" si="63"/>
        <v>0</v>
      </c>
      <c r="P248" s="57"/>
    </row>
    <row r="249" hidden="1" spans="1:16">
      <c r="A249" s="17"/>
      <c r="B249" s="29"/>
      <c r="C249" s="29"/>
      <c r="D249" s="17"/>
      <c r="E249" s="19" t="s">
        <v>213</v>
      </c>
      <c r="F249" s="19" t="s">
        <v>261</v>
      </c>
      <c r="G249" s="19" t="s">
        <v>23</v>
      </c>
      <c r="H249" s="32" t="s">
        <v>263</v>
      </c>
      <c r="I249" s="59">
        <v>6590</v>
      </c>
      <c r="J249" s="24">
        <f t="shared" si="55"/>
        <v>5000</v>
      </c>
      <c r="K249" s="28"/>
      <c r="L249" s="28"/>
      <c r="M249" s="28">
        <f>6500-2000</f>
        <v>4500</v>
      </c>
      <c r="N249" s="56">
        <v>500</v>
      </c>
      <c r="O249" s="28"/>
      <c r="P249" s="57"/>
    </row>
    <row r="250" hidden="1" spans="1:16">
      <c r="A250" s="17"/>
      <c r="B250" s="29"/>
      <c r="C250" s="29"/>
      <c r="D250" s="17"/>
      <c r="E250" s="19" t="s">
        <v>213</v>
      </c>
      <c r="F250" s="19" t="s">
        <v>261</v>
      </c>
      <c r="G250" s="19" t="s">
        <v>28</v>
      </c>
      <c r="H250" s="32" t="s">
        <v>264</v>
      </c>
      <c r="I250" s="59">
        <v>640</v>
      </c>
      <c r="J250" s="24">
        <f t="shared" si="55"/>
        <v>640</v>
      </c>
      <c r="K250" s="28"/>
      <c r="L250" s="28"/>
      <c r="M250" s="28">
        <v>640</v>
      </c>
      <c r="N250" s="56"/>
      <c r="O250" s="28"/>
      <c r="P250" s="57"/>
    </row>
    <row r="251" hidden="1" spans="1:16">
      <c r="A251" s="17"/>
      <c r="B251" s="29"/>
      <c r="C251" s="29"/>
      <c r="D251" s="17"/>
      <c r="E251" s="19" t="s">
        <v>213</v>
      </c>
      <c r="F251" s="19" t="s">
        <v>265</v>
      </c>
      <c r="G251" s="19"/>
      <c r="H251" s="32" t="s">
        <v>266</v>
      </c>
      <c r="I251" s="59">
        <v>80</v>
      </c>
      <c r="J251" s="24">
        <f t="shared" si="55"/>
        <v>107</v>
      </c>
      <c r="K251" s="28">
        <f t="shared" ref="K251:O251" si="64">SUM(K252:K253)</f>
        <v>0</v>
      </c>
      <c r="L251" s="28">
        <f t="shared" si="64"/>
        <v>0</v>
      </c>
      <c r="M251" s="28">
        <f t="shared" si="64"/>
        <v>80</v>
      </c>
      <c r="N251" s="56">
        <f t="shared" si="64"/>
        <v>27</v>
      </c>
      <c r="O251" s="28">
        <f t="shared" si="64"/>
        <v>0</v>
      </c>
      <c r="P251" s="57"/>
    </row>
    <row r="252" hidden="1" spans="1:16">
      <c r="A252" s="17"/>
      <c r="B252" s="29"/>
      <c r="C252" s="29"/>
      <c r="D252" s="17"/>
      <c r="E252" s="19" t="s">
        <v>213</v>
      </c>
      <c r="F252" s="19" t="s">
        <v>265</v>
      </c>
      <c r="G252" s="19" t="s">
        <v>23</v>
      </c>
      <c r="H252" s="32" t="s">
        <v>267</v>
      </c>
      <c r="I252" s="59">
        <v>80</v>
      </c>
      <c r="J252" s="24">
        <f t="shared" si="55"/>
        <v>107</v>
      </c>
      <c r="K252" s="28"/>
      <c r="L252" s="28"/>
      <c r="M252" s="28">
        <v>80</v>
      </c>
      <c r="N252" s="56">
        <v>27</v>
      </c>
      <c r="O252" s="28"/>
      <c r="P252" s="57"/>
    </row>
    <row r="253" hidden="1" spans="1:16">
      <c r="A253" s="17"/>
      <c r="B253" s="29"/>
      <c r="C253" s="29"/>
      <c r="D253" s="17"/>
      <c r="E253" s="19" t="s">
        <v>213</v>
      </c>
      <c r="F253" s="19" t="s">
        <v>265</v>
      </c>
      <c r="G253" s="19" t="s">
        <v>28</v>
      </c>
      <c r="H253" s="32" t="s">
        <v>268</v>
      </c>
      <c r="I253" s="59">
        <v>0</v>
      </c>
      <c r="J253" s="24">
        <f t="shared" si="55"/>
        <v>0</v>
      </c>
      <c r="K253" s="28"/>
      <c r="L253" s="28"/>
      <c r="M253" s="28"/>
      <c r="N253" s="56"/>
      <c r="O253" s="28"/>
      <c r="P253" s="57"/>
    </row>
    <row r="254" hidden="1" spans="1:16">
      <c r="A254" s="17"/>
      <c r="B254" s="29"/>
      <c r="C254" s="29"/>
      <c r="D254" s="17"/>
      <c r="E254" s="19" t="s">
        <v>213</v>
      </c>
      <c r="F254" s="19" t="s">
        <v>114</v>
      </c>
      <c r="G254" s="19"/>
      <c r="H254" s="32" t="s">
        <v>269</v>
      </c>
      <c r="I254" s="59">
        <v>0</v>
      </c>
      <c r="J254" s="24">
        <f t="shared" si="55"/>
        <v>75</v>
      </c>
      <c r="K254" s="28">
        <f t="shared" ref="K254:O254" si="65">SUM(K255:K256)</f>
        <v>24</v>
      </c>
      <c r="L254" s="28">
        <f t="shared" si="65"/>
        <v>0</v>
      </c>
      <c r="M254" s="28">
        <f t="shared" si="65"/>
        <v>0</v>
      </c>
      <c r="N254" s="56">
        <f t="shared" si="65"/>
        <v>51</v>
      </c>
      <c r="O254" s="28">
        <f t="shared" si="65"/>
        <v>0</v>
      </c>
      <c r="P254" s="57"/>
    </row>
    <row r="255" hidden="1" spans="1:16">
      <c r="A255" s="17"/>
      <c r="B255" s="29"/>
      <c r="C255" s="29"/>
      <c r="D255" s="17"/>
      <c r="E255" s="19" t="s">
        <v>213</v>
      </c>
      <c r="F255" s="19" t="s">
        <v>114</v>
      </c>
      <c r="G255" s="19" t="s">
        <v>23</v>
      </c>
      <c r="H255" s="32" t="s">
        <v>270</v>
      </c>
      <c r="I255" s="59">
        <v>0</v>
      </c>
      <c r="J255" s="24">
        <f t="shared" si="55"/>
        <v>48</v>
      </c>
      <c r="K255" s="28"/>
      <c r="L255" s="28"/>
      <c r="M255" s="28"/>
      <c r="N255" s="56">
        <v>48</v>
      </c>
      <c r="O255" s="28"/>
      <c r="P255" s="57"/>
    </row>
    <row r="256" hidden="1" spans="1:16">
      <c r="A256" s="17"/>
      <c r="B256" s="29"/>
      <c r="C256" s="29"/>
      <c r="D256" s="17"/>
      <c r="E256" s="19" t="s">
        <v>213</v>
      </c>
      <c r="F256" s="19" t="s">
        <v>114</v>
      </c>
      <c r="G256" s="19" t="s">
        <v>28</v>
      </c>
      <c r="H256" s="32" t="s">
        <v>271</v>
      </c>
      <c r="I256" s="59">
        <v>0</v>
      </c>
      <c r="J256" s="24">
        <f t="shared" si="55"/>
        <v>27</v>
      </c>
      <c r="K256" s="28">
        <v>24</v>
      </c>
      <c r="L256" s="28"/>
      <c r="M256" s="28"/>
      <c r="N256" s="56">
        <v>3</v>
      </c>
      <c r="O256" s="28"/>
      <c r="P256" s="57"/>
    </row>
    <row r="257" hidden="1" spans="1:16">
      <c r="A257" s="17"/>
      <c r="B257" s="29"/>
      <c r="C257" s="29"/>
      <c r="D257" s="17"/>
      <c r="E257" s="19" t="s">
        <v>213</v>
      </c>
      <c r="F257" s="19" t="s">
        <v>100</v>
      </c>
      <c r="G257" s="19"/>
      <c r="H257" s="32" t="s">
        <v>272</v>
      </c>
      <c r="I257" s="59">
        <v>100</v>
      </c>
      <c r="J257" s="24">
        <f t="shared" si="55"/>
        <v>100</v>
      </c>
      <c r="K257" s="28">
        <f t="shared" ref="K257:O257" si="66">SUM(K258:K259)</f>
        <v>0</v>
      </c>
      <c r="L257" s="28">
        <f t="shared" si="66"/>
        <v>100</v>
      </c>
      <c r="M257" s="28">
        <f t="shared" si="66"/>
        <v>0</v>
      </c>
      <c r="N257" s="56">
        <f t="shared" si="66"/>
        <v>0</v>
      </c>
      <c r="O257" s="28">
        <f t="shared" si="66"/>
        <v>0</v>
      </c>
      <c r="P257" s="57"/>
    </row>
    <row r="258" hidden="1" spans="1:16">
      <c r="A258" s="17"/>
      <c r="B258" s="29"/>
      <c r="C258" s="29"/>
      <c r="D258" s="17"/>
      <c r="E258" s="19" t="s">
        <v>213</v>
      </c>
      <c r="F258" s="19" t="s">
        <v>100</v>
      </c>
      <c r="G258" s="19" t="s">
        <v>23</v>
      </c>
      <c r="H258" s="32" t="s">
        <v>273</v>
      </c>
      <c r="I258" s="59">
        <v>100</v>
      </c>
      <c r="J258" s="24">
        <f t="shared" si="55"/>
        <v>100</v>
      </c>
      <c r="K258" s="28"/>
      <c r="L258" s="28">
        <v>100</v>
      </c>
      <c r="M258" s="28"/>
      <c r="N258" s="56"/>
      <c r="O258" s="28"/>
      <c r="P258" s="57"/>
    </row>
    <row r="259" hidden="1" spans="1:16">
      <c r="A259" s="17"/>
      <c r="B259" s="29"/>
      <c r="C259" s="29"/>
      <c r="D259" s="17"/>
      <c r="E259" s="19" t="s">
        <v>213</v>
      </c>
      <c r="F259" s="19" t="s">
        <v>100</v>
      </c>
      <c r="G259" s="19" t="s">
        <v>28</v>
      </c>
      <c r="H259" s="32" t="s">
        <v>274</v>
      </c>
      <c r="I259" s="59">
        <v>0</v>
      </c>
      <c r="J259" s="24">
        <f t="shared" si="55"/>
        <v>0</v>
      </c>
      <c r="K259" s="28"/>
      <c r="L259" s="28"/>
      <c r="M259" s="28"/>
      <c r="N259" s="56"/>
      <c r="O259" s="28"/>
      <c r="P259" s="57"/>
    </row>
    <row r="260" hidden="1" spans="1:16">
      <c r="A260" s="17"/>
      <c r="B260" s="29"/>
      <c r="C260" s="29"/>
      <c r="D260" s="17"/>
      <c r="E260" s="19" t="s">
        <v>213</v>
      </c>
      <c r="F260" s="19" t="s">
        <v>102</v>
      </c>
      <c r="G260" s="19"/>
      <c r="H260" s="32" t="s">
        <v>275</v>
      </c>
      <c r="I260" s="59">
        <v>2164.8</v>
      </c>
      <c r="J260" s="24">
        <f t="shared" si="55"/>
        <v>182.7</v>
      </c>
      <c r="K260" s="28">
        <f t="shared" ref="K260:O260" si="67">SUM(K261:K263)</f>
        <v>0</v>
      </c>
      <c r="L260" s="28">
        <f t="shared" si="67"/>
        <v>182.7</v>
      </c>
      <c r="M260" s="28">
        <f t="shared" si="67"/>
        <v>0</v>
      </c>
      <c r="N260" s="56">
        <f t="shared" si="67"/>
        <v>0</v>
      </c>
      <c r="O260" s="28">
        <f t="shared" si="67"/>
        <v>0</v>
      </c>
      <c r="P260" s="57"/>
    </row>
    <row r="261" ht="14" hidden="1" customHeight="1" spans="1:16">
      <c r="A261" s="17"/>
      <c r="B261" s="29"/>
      <c r="C261" s="29"/>
      <c r="D261" s="17"/>
      <c r="E261" s="19" t="s">
        <v>213</v>
      </c>
      <c r="F261" s="19" t="s">
        <v>102</v>
      </c>
      <c r="G261" s="19" t="s">
        <v>23</v>
      </c>
      <c r="H261" s="32" t="s">
        <v>276</v>
      </c>
      <c r="I261" s="59">
        <v>67</v>
      </c>
      <c r="J261" s="24">
        <f t="shared" si="55"/>
        <v>22</v>
      </c>
      <c r="K261" s="28"/>
      <c r="L261" s="28">
        <v>22</v>
      </c>
      <c r="M261" s="28"/>
      <c r="N261" s="56"/>
      <c r="O261" s="28"/>
      <c r="P261" s="57"/>
    </row>
    <row r="262" ht="14" hidden="1" customHeight="1" spans="1:16">
      <c r="A262" s="17"/>
      <c r="B262" s="29"/>
      <c r="C262" s="29"/>
      <c r="D262" s="17"/>
      <c r="E262" s="19" t="s">
        <v>213</v>
      </c>
      <c r="F262" s="19" t="s">
        <v>102</v>
      </c>
      <c r="G262" s="19" t="s">
        <v>28</v>
      </c>
      <c r="H262" s="32" t="s">
        <v>277</v>
      </c>
      <c r="I262" s="59">
        <v>2002.3</v>
      </c>
      <c r="J262" s="24">
        <f t="shared" ref="J262:J325" si="68">SUM(K262:O262)</f>
        <v>148</v>
      </c>
      <c r="K262" s="28"/>
      <c r="L262" s="28">
        <v>148</v>
      </c>
      <c r="M262" s="28"/>
      <c r="N262" s="56"/>
      <c r="O262" s="28"/>
      <c r="P262" s="57"/>
    </row>
    <row r="263" ht="14" hidden="1" customHeight="1" spans="1:16">
      <c r="A263" s="17"/>
      <c r="B263" s="29"/>
      <c r="C263" s="29"/>
      <c r="D263" s="17"/>
      <c r="E263" s="19" t="s">
        <v>213</v>
      </c>
      <c r="F263" s="19" t="s">
        <v>102</v>
      </c>
      <c r="G263" s="19" t="s">
        <v>40</v>
      </c>
      <c r="H263" s="32" t="s">
        <v>278</v>
      </c>
      <c r="I263" s="59">
        <v>95.5</v>
      </c>
      <c r="J263" s="24">
        <f t="shared" si="68"/>
        <v>12.7</v>
      </c>
      <c r="K263" s="28"/>
      <c r="L263" s="28">
        <v>12.7</v>
      </c>
      <c r="M263" s="28"/>
      <c r="N263" s="56"/>
      <c r="O263" s="28"/>
      <c r="P263" s="57"/>
    </row>
    <row r="264" hidden="1" spans="1:16">
      <c r="A264" s="17"/>
      <c r="B264" s="29"/>
      <c r="C264" s="29"/>
      <c r="D264" s="17"/>
      <c r="E264" s="19" t="s">
        <v>213</v>
      </c>
      <c r="F264" s="19" t="s">
        <v>279</v>
      </c>
      <c r="G264" s="19"/>
      <c r="H264" s="32" t="s">
        <v>280</v>
      </c>
      <c r="I264" s="59">
        <v>242.41</v>
      </c>
      <c r="J264" s="24">
        <f t="shared" si="68"/>
        <v>427.59</v>
      </c>
      <c r="K264" s="28">
        <f t="shared" ref="K264:O264" si="69">SUM(K265:K267)</f>
        <v>427.59</v>
      </c>
      <c r="L264" s="28">
        <f t="shared" si="69"/>
        <v>0</v>
      </c>
      <c r="M264" s="28">
        <f t="shared" si="69"/>
        <v>0</v>
      </c>
      <c r="N264" s="56">
        <f t="shared" si="69"/>
        <v>0</v>
      </c>
      <c r="O264" s="28">
        <f t="shared" si="69"/>
        <v>0</v>
      </c>
      <c r="P264" s="57"/>
    </row>
    <row r="265" hidden="1" spans="1:16">
      <c r="A265" s="17"/>
      <c r="B265" s="29"/>
      <c r="C265" s="29"/>
      <c r="D265" s="17"/>
      <c r="E265" s="19" t="s">
        <v>213</v>
      </c>
      <c r="F265" s="19" t="s">
        <v>279</v>
      </c>
      <c r="G265" s="19" t="s">
        <v>23</v>
      </c>
      <c r="H265" s="32" t="s">
        <v>281</v>
      </c>
      <c r="I265" s="59">
        <v>99.84</v>
      </c>
      <c r="J265" s="24">
        <f t="shared" si="68"/>
        <v>116.77</v>
      </c>
      <c r="K265" s="28">
        <v>116.77</v>
      </c>
      <c r="L265" s="28"/>
      <c r="M265" s="28"/>
      <c r="N265" s="56"/>
      <c r="O265" s="28"/>
      <c r="P265" s="57"/>
    </row>
    <row r="266" hidden="1" spans="1:16">
      <c r="A266" s="17"/>
      <c r="B266" s="29"/>
      <c r="C266" s="29"/>
      <c r="D266" s="17"/>
      <c r="E266" s="19" t="s">
        <v>213</v>
      </c>
      <c r="F266" s="19" t="s">
        <v>279</v>
      </c>
      <c r="G266" s="19" t="s">
        <v>28</v>
      </c>
      <c r="H266" s="32" t="s">
        <v>282</v>
      </c>
      <c r="I266" s="59">
        <v>142.57</v>
      </c>
      <c r="J266" s="24">
        <f t="shared" si="68"/>
        <v>310.82</v>
      </c>
      <c r="K266" s="28">
        <v>310.82</v>
      </c>
      <c r="L266" s="28"/>
      <c r="M266" s="28"/>
      <c r="N266" s="56"/>
      <c r="O266" s="28"/>
      <c r="P266" s="57"/>
    </row>
    <row r="267" ht="16" hidden="1" customHeight="1" spans="1:16">
      <c r="A267" s="17"/>
      <c r="B267" s="29"/>
      <c r="C267" s="29"/>
      <c r="D267" s="17"/>
      <c r="E267" s="19" t="s">
        <v>213</v>
      </c>
      <c r="F267" s="19" t="s">
        <v>279</v>
      </c>
      <c r="G267" s="19" t="s">
        <v>40</v>
      </c>
      <c r="H267" s="32" t="s">
        <v>283</v>
      </c>
      <c r="I267" s="59">
        <v>0</v>
      </c>
      <c r="J267" s="24">
        <f t="shared" si="68"/>
        <v>0</v>
      </c>
      <c r="K267" s="28"/>
      <c r="L267" s="28"/>
      <c r="M267" s="28"/>
      <c r="N267" s="56"/>
      <c r="O267" s="28"/>
      <c r="P267" s="57"/>
    </row>
    <row r="268" hidden="1" spans="1:16">
      <c r="A268" s="17"/>
      <c r="B268" s="29"/>
      <c r="C268" s="29"/>
      <c r="D268" s="17"/>
      <c r="E268" s="19" t="s">
        <v>213</v>
      </c>
      <c r="F268" s="19" t="s">
        <v>105</v>
      </c>
      <c r="G268" s="19"/>
      <c r="H268" s="32" t="s">
        <v>284</v>
      </c>
      <c r="I268" s="59">
        <v>155.29</v>
      </c>
      <c r="J268" s="24">
        <f t="shared" si="68"/>
        <v>473.67</v>
      </c>
      <c r="K268" s="28">
        <f t="shared" ref="K268:O268" si="70">SUM(K269:K272)</f>
        <v>178</v>
      </c>
      <c r="L268" s="28">
        <f t="shared" si="70"/>
        <v>151.67</v>
      </c>
      <c r="M268" s="28">
        <f t="shared" si="70"/>
        <v>0</v>
      </c>
      <c r="N268" s="56">
        <f t="shared" si="70"/>
        <v>144</v>
      </c>
      <c r="O268" s="28">
        <f t="shared" si="70"/>
        <v>0</v>
      </c>
      <c r="P268" s="57"/>
    </row>
    <row r="269" hidden="1" spans="1:16">
      <c r="A269" s="17"/>
      <c r="B269" s="29"/>
      <c r="C269" s="29"/>
      <c r="D269" s="17"/>
      <c r="E269" s="19" t="s">
        <v>213</v>
      </c>
      <c r="F269" s="19" t="s">
        <v>105</v>
      </c>
      <c r="G269" s="19" t="s">
        <v>23</v>
      </c>
      <c r="H269" s="32" t="s">
        <v>26</v>
      </c>
      <c r="I269" s="59">
        <v>83.81</v>
      </c>
      <c r="J269" s="24">
        <f t="shared" si="68"/>
        <v>92.44</v>
      </c>
      <c r="K269" s="28">
        <v>92.44</v>
      </c>
      <c r="L269" s="28"/>
      <c r="M269" s="28"/>
      <c r="N269" s="56"/>
      <c r="O269" s="28"/>
      <c r="P269" s="57"/>
    </row>
    <row r="270" hidden="1" spans="1:16">
      <c r="A270" s="17"/>
      <c r="B270" s="29"/>
      <c r="C270" s="29"/>
      <c r="D270" s="17"/>
      <c r="E270" s="19" t="s">
        <v>213</v>
      </c>
      <c r="F270" s="19" t="s">
        <v>105</v>
      </c>
      <c r="G270" s="19" t="s">
        <v>28</v>
      </c>
      <c r="H270" s="32" t="s">
        <v>29</v>
      </c>
      <c r="I270" s="59">
        <v>71.48</v>
      </c>
      <c r="J270" s="24">
        <f t="shared" si="68"/>
        <v>229.56</v>
      </c>
      <c r="K270" s="28">
        <v>85.56</v>
      </c>
      <c r="L270" s="28"/>
      <c r="M270" s="28"/>
      <c r="N270" s="56">
        <v>144</v>
      </c>
      <c r="O270" s="28"/>
      <c r="P270" s="57"/>
    </row>
    <row r="271" hidden="1" spans="1:16">
      <c r="A271" s="17"/>
      <c r="B271" s="29"/>
      <c r="C271" s="29"/>
      <c r="D271" s="17"/>
      <c r="E271" s="19" t="s">
        <v>213</v>
      </c>
      <c r="F271" s="19" t="s">
        <v>105</v>
      </c>
      <c r="G271" s="19" t="s">
        <v>285</v>
      </c>
      <c r="H271" s="32" t="s">
        <v>286</v>
      </c>
      <c r="I271" s="59">
        <v>0</v>
      </c>
      <c r="J271" s="24">
        <f t="shared" si="68"/>
        <v>0</v>
      </c>
      <c r="K271" s="28"/>
      <c r="L271" s="28"/>
      <c r="M271" s="28"/>
      <c r="N271" s="56"/>
      <c r="O271" s="28"/>
      <c r="P271" s="57"/>
    </row>
    <row r="272" hidden="1" spans="1:16">
      <c r="A272" s="17"/>
      <c r="B272" s="29"/>
      <c r="C272" s="29"/>
      <c r="D272" s="17"/>
      <c r="E272" s="19" t="s">
        <v>213</v>
      </c>
      <c r="F272" s="19" t="s">
        <v>105</v>
      </c>
      <c r="G272" s="19" t="s">
        <v>40</v>
      </c>
      <c r="H272" s="32" t="s">
        <v>287</v>
      </c>
      <c r="I272" s="59">
        <v>0</v>
      </c>
      <c r="J272" s="24">
        <f t="shared" si="68"/>
        <v>151.67</v>
      </c>
      <c r="K272" s="28"/>
      <c r="L272" s="28">
        <v>151.67</v>
      </c>
      <c r="M272" s="28"/>
      <c r="N272" s="56"/>
      <c r="O272" s="28"/>
      <c r="P272" s="57"/>
    </row>
    <row r="273" hidden="1" spans="1:16">
      <c r="A273" s="17"/>
      <c r="B273" s="29"/>
      <c r="C273" s="29"/>
      <c r="D273" s="17"/>
      <c r="E273" s="19" t="s">
        <v>213</v>
      </c>
      <c r="F273" s="19" t="s">
        <v>40</v>
      </c>
      <c r="G273" s="19" t="s">
        <v>23</v>
      </c>
      <c r="H273" s="32" t="s">
        <v>288</v>
      </c>
      <c r="I273" s="59">
        <v>122</v>
      </c>
      <c r="J273" s="24">
        <f t="shared" si="68"/>
        <v>574</v>
      </c>
      <c r="K273" s="28"/>
      <c r="L273" s="28"/>
      <c r="M273" s="28"/>
      <c r="N273" s="56">
        <v>574</v>
      </c>
      <c r="O273" s="28"/>
      <c r="P273" s="57"/>
    </row>
    <row r="274" hidden="1" spans="1:16">
      <c r="A274" s="17"/>
      <c r="B274" s="29"/>
      <c r="C274" s="29"/>
      <c r="D274" s="17"/>
      <c r="E274" s="19" t="s">
        <v>289</v>
      </c>
      <c r="F274" s="19"/>
      <c r="G274" s="19"/>
      <c r="H274" s="32" t="s">
        <v>290</v>
      </c>
      <c r="I274" s="59">
        <v>17322.81</v>
      </c>
      <c r="J274" s="24">
        <f t="shared" si="68"/>
        <v>12817.85</v>
      </c>
      <c r="K274" s="28">
        <f t="shared" ref="K274:O274" si="71">K275+K279+K283+K291+K293+K297+K302+K306+K309+K312+K313</f>
        <v>4052.03</v>
      </c>
      <c r="L274" s="28">
        <f t="shared" si="71"/>
        <v>1856.8</v>
      </c>
      <c r="M274" s="28">
        <f t="shared" si="71"/>
        <v>5562</v>
      </c>
      <c r="N274" s="56">
        <f t="shared" si="71"/>
        <v>1347.02</v>
      </c>
      <c r="O274" s="28">
        <f t="shared" si="71"/>
        <v>0</v>
      </c>
      <c r="P274" s="57"/>
    </row>
    <row r="275" hidden="1" spans="1:16">
      <c r="A275" s="17"/>
      <c r="B275" s="29"/>
      <c r="C275" s="29"/>
      <c r="D275" s="17"/>
      <c r="E275" s="19" t="s">
        <v>289</v>
      </c>
      <c r="F275" s="19" t="s">
        <v>23</v>
      </c>
      <c r="G275" s="19"/>
      <c r="H275" s="32" t="s">
        <v>291</v>
      </c>
      <c r="I275" s="59">
        <v>619.77</v>
      </c>
      <c r="J275" s="24">
        <f t="shared" si="68"/>
        <v>915.5</v>
      </c>
      <c r="K275" s="28">
        <f t="shared" ref="K275:O275" si="72">SUM(K276:K278)</f>
        <v>332.6</v>
      </c>
      <c r="L275" s="28">
        <f t="shared" si="72"/>
        <v>350</v>
      </c>
      <c r="M275" s="28">
        <f t="shared" si="72"/>
        <v>0</v>
      </c>
      <c r="N275" s="56">
        <f t="shared" si="72"/>
        <v>232.9</v>
      </c>
      <c r="O275" s="28">
        <f t="shared" si="72"/>
        <v>0</v>
      </c>
      <c r="P275" s="57"/>
    </row>
    <row r="276" hidden="1" spans="1:16">
      <c r="A276" s="17"/>
      <c r="B276" s="29"/>
      <c r="C276" s="29"/>
      <c r="D276" s="17"/>
      <c r="E276" s="19" t="s">
        <v>289</v>
      </c>
      <c r="F276" s="19" t="s">
        <v>23</v>
      </c>
      <c r="G276" s="19" t="s">
        <v>23</v>
      </c>
      <c r="H276" s="32" t="s">
        <v>26</v>
      </c>
      <c r="I276" s="59">
        <v>188.21</v>
      </c>
      <c r="J276" s="24">
        <f t="shared" si="68"/>
        <v>189.04</v>
      </c>
      <c r="K276" s="28">
        <v>183.89</v>
      </c>
      <c r="L276" s="28"/>
      <c r="M276" s="28"/>
      <c r="N276" s="56">
        <v>5.15</v>
      </c>
      <c r="O276" s="28"/>
      <c r="P276" s="57"/>
    </row>
    <row r="277" hidden="1" spans="1:16">
      <c r="A277" s="17"/>
      <c r="B277" s="29"/>
      <c r="C277" s="29"/>
      <c r="D277" s="17"/>
      <c r="E277" s="19" t="s">
        <v>289</v>
      </c>
      <c r="F277" s="19" t="s">
        <v>23</v>
      </c>
      <c r="G277" s="19" t="s">
        <v>28</v>
      </c>
      <c r="H277" s="32" t="s">
        <v>29</v>
      </c>
      <c r="I277" s="59">
        <v>416.56</v>
      </c>
      <c r="J277" s="24">
        <f t="shared" si="68"/>
        <v>376.46</v>
      </c>
      <c r="K277" s="28">
        <v>148.71</v>
      </c>
      <c r="L277" s="28"/>
      <c r="M277" s="28"/>
      <c r="N277" s="56">
        <v>227.75</v>
      </c>
      <c r="O277" s="28"/>
      <c r="P277" s="57"/>
    </row>
    <row r="278" hidden="1" spans="1:16">
      <c r="A278" s="17"/>
      <c r="B278" s="29"/>
      <c r="C278" s="29"/>
      <c r="D278" s="17"/>
      <c r="E278" s="19" t="s">
        <v>289</v>
      </c>
      <c r="F278" s="19" t="s">
        <v>23</v>
      </c>
      <c r="G278" s="19" t="s">
        <v>40</v>
      </c>
      <c r="H278" s="32" t="s">
        <v>292</v>
      </c>
      <c r="I278" s="59">
        <v>15</v>
      </c>
      <c r="J278" s="24">
        <f t="shared" si="68"/>
        <v>350</v>
      </c>
      <c r="K278" s="28"/>
      <c r="L278" s="28">
        <v>350</v>
      </c>
      <c r="M278" s="28"/>
      <c r="N278" s="56"/>
      <c r="O278" s="28"/>
      <c r="P278" s="57"/>
    </row>
    <row r="279" hidden="1" spans="1:16">
      <c r="A279" s="17"/>
      <c r="B279" s="29"/>
      <c r="C279" s="29"/>
      <c r="D279" s="17"/>
      <c r="E279" s="19" t="s">
        <v>289</v>
      </c>
      <c r="F279" s="19" t="s">
        <v>51</v>
      </c>
      <c r="G279" s="19"/>
      <c r="H279" s="32" t="s">
        <v>293</v>
      </c>
      <c r="I279" s="59">
        <v>1317.4</v>
      </c>
      <c r="J279" s="24">
        <f t="shared" si="68"/>
        <v>1033.42</v>
      </c>
      <c r="K279" s="28">
        <f t="shared" ref="K279:O279" si="73">SUM(K280:K282)</f>
        <v>407.32</v>
      </c>
      <c r="L279" s="28">
        <f t="shared" si="73"/>
        <v>0</v>
      </c>
      <c r="M279" s="28">
        <f t="shared" si="73"/>
        <v>450</v>
      </c>
      <c r="N279" s="56">
        <f t="shared" si="73"/>
        <v>176.1</v>
      </c>
      <c r="O279" s="28">
        <f t="shared" si="73"/>
        <v>0</v>
      </c>
      <c r="P279" s="57"/>
    </row>
    <row r="280" hidden="1" spans="1:16">
      <c r="A280" s="17"/>
      <c r="B280" s="29"/>
      <c r="C280" s="29"/>
      <c r="D280" s="17"/>
      <c r="E280" s="19" t="s">
        <v>289</v>
      </c>
      <c r="F280" s="19" t="s">
        <v>51</v>
      </c>
      <c r="G280" s="19" t="s">
        <v>23</v>
      </c>
      <c r="H280" s="32" t="s">
        <v>294</v>
      </c>
      <c r="I280" s="59">
        <v>250</v>
      </c>
      <c r="J280" s="24">
        <f t="shared" si="68"/>
        <v>250</v>
      </c>
      <c r="K280" s="28"/>
      <c r="L280" s="28"/>
      <c r="M280" s="28">
        <v>250</v>
      </c>
      <c r="N280" s="56"/>
      <c r="O280" s="28"/>
      <c r="P280" s="57"/>
    </row>
    <row r="281" hidden="1" spans="1:16">
      <c r="A281" s="17"/>
      <c r="B281" s="29"/>
      <c r="C281" s="29"/>
      <c r="D281" s="17"/>
      <c r="E281" s="19" t="s">
        <v>289</v>
      </c>
      <c r="F281" s="19" t="s">
        <v>51</v>
      </c>
      <c r="G281" s="19" t="s">
        <v>28</v>
      </c>
      <c r="H281" s="32" t="s">
        <v>295</v>
      </c>
      <c r="I281" s="59">
        <v>469.4</v>
      </c>
      <c r="J281" s="24">
        <f t="shared" si="68"/>
        <v>673.42</v>
      </c>
      <c r="K281" s="28">
        <v>407.32</v>
      </c>
      <c r="L281" s="28"/>
      <c r="M281" s="28">
        <v>200</v>
      </c>
      <c r="N281" s="56">
        <v>66.1</v>
      </c>
      <c r="O281" s="28"/>
      <c r="P281" s="57"/>
    </row>
    <row r="282" hidden="1" spans="1:16">
      <c r="A282" s="17"/>
      <c r="B282" s="29"/>
      <c r="C282" s="29"/>
      <c r="D282" s="17"/>
      <c r="E282" s="19" t="s">
        <v>289</v>
      </c>
      <c r="F282" s="19" t="s">
        <v>51</v>
      </c>
      <c r="G282" s="19" t="s">
        <v>40</v>
      </c>
      <c r="H282" s="32" t="s">
        <v>296</v>
      </c>
      <c r="I282" s="59">
        <v>598</v>
      </c>
      <c r="J282" s="24">
        <f t="shared" si="68"/>
        <v>110</v>
      </c>
      <c r="K282" s="28"/>
      <c r="L282" s="28"/>
      <c r="M282" s="28"/>
      <c r="N282" s="56">
        <v>110</v>
      </c>
      <c r="O282" s="28"/>
      <c r="P282" s="57"/>
    </row>
    <row r="283" hidden="1" spans="1:16">
      <c r="A283" s="17"/>
      <c r="B283" s="29"/>
      <c r="C283" s="29"/>
      <c r="D283" s="17"/>
      <c r="E283" s="19" t="s">
        <v>289</v>
      </c>
      <c r="F283" s="19" t="s">
        <v>31</v>
      </c>
      <c r="G283" s="19"/>
      <c r="H283" s="32" t="s">
        <v>297</v>
      </c>
      <c r="I283" s="59">
        <v>2698.46</v>
      </c>
      <c r="J283" s="24">
        <f t="shared" si="68"/>
        <v>3615.5</v>
      </c>
      <c r="K283" s="28">
        <f t="shared" ref="K283:O283" si="74">SUM(K284:K290)</f>
        <v>361.35</v>
      </c>
      <c r="L283" s="28">
        <f t="shared" si="74"/>
        <v>553.64</v>
      </c>
      <c r="M283" s="28">
        <f t="shared" si="74"/>
        <v>1951</v>
      </c>
      <c r="N283" s="56">
        <f t="shared" si="74"/>
        <v>749.51</v>
      </c>
      <c r="O283" s="28">
        <f t="shared" si="74"/>
        <v>0</v>
      </c>
      <c r="P283" s="57"/>
    </row>
    <row r="284" hidden="1" spans="1:16">
      <c r="A284" s="17"/>
      <c r="B284" s="29"/>
      <c r="C284" s="29"/>
      <c r="D284" s="17"/>
      <c r="E284" s="19" t="s">
        <v>289</v>
      </c>
      <c r="F284" s="19" t="s">
        <v>31</v>
      </c>
      <c r="G284" s="19" t="s">
        <v>23</v>
      </c>
      <c r="H284" s="32" t="s">
        <v>298</v>
      </c>
      <c r="I284" s="59">
        <v>89.63</v>
      </c>
      <c r="J284" s="24">
        <f t="shared" si="68"/>
        <v>130.66</v>
      </c>
      <c r="K284" s="28">
        <v>94.87</v>
      </c>
      <c r="L284" s="28"/>
      <c r="M284" s="28"/>
      <c r="N284" s="56">
        <v>35.79</v>
      </c>
      <c r="O284" s="28"/>
      <c r="P284" s="57"/>
    </row>
    <row r="285" hidden="1" spans="1:16">
      <c r="A285" s="17"/>
      <c r="B285" s="29"/>
      <c r="C285" s="29"/>
      <c r="D285" s="17"/>
      <c r="E285" s="19" t="s">
        <v>289</v>
      </c>
      <c r="F285" s="19" t="s">
        <v>31</v>
      </c>
      <c r="G285" s="19" t="s">
        <v>28</v>
      </c>
      <c r="H285" s="32" t="s">
        <v>299</v>
      </c>
      <c r="I285" s="59">
        <v>147.01</v>
      </c>
      <c r="J285" s="24">
        <f t="shared" si="68"/>
        <v>189.08</v>
      </c>
      <c r="K285" s="28">
        <v>140.61</v>
      </c>
      <c r="L285" s="28"/>
      <c r="M285" s="28"/>
      <c r="N285" s="56">
        <v>48.47</v>
      </c>
      <c r="O285" s="28"/>
      <c r="P285" s="57"/>
    </row>
    <row r="286" hidden="1" spans="1:16">
      <c r="A286" s="17"/>
      <c r="B286" s="29"/>
      <c r="C286" s="29"/>
      <c r="D286" s="17"/>
      <c r="E286" s="19" t="s">
        <v>289</v>
      </c>
      <c r="F286" s="19" t="s">
        <v>31</v>
      </c>
      <c r="G286" s="19" t="s">
        <v>51</v>
      </c>
      <c r="H286" s="32" t="s">
        <v>300</v>
      </c>
      <c r="I286" s="59">
        <v>144.68</v>
      </c>
      <c r="J286" s="24">
        <f t="shared" si="68"/>
        <v>167.87</v>
      </c>
      <c r="K286" s="28">
        <v>125.87</v>
      </c>
      <c r="L286" s="28">
        <v>8.84</v>
      </c>
      <c r="M286" s="28"/>
      <c r="N286" s="56">
        <v>33.16</v>
      </c>
      <c r="O286" s="28"/>
      <c r="P286" s="57"/>
    </row>
    <row r="287" hidden="1" spans="1:16">
      <c r="A287" s="17"/>
      <c r="B287" s="29"/>
      <c r="C287" s="29"/>
      <c r="D287" s="17"/>
      <c r="E287" s="19" t="s">
        <v>289</v>
      </c>
      <c r="F287" s="19" t="s">
        <v>31</v>
      </c>
      <c r="G287" s="19" t="s">
        <v>37</v>
      </c>
      <c r="H287" s="32" t="s">
        <v>301</v>
      </c>
      <c r="I287" s="59">
        <v>1882</v>
      </c>
      <c r="J287" s="24">
        <f t="shared" si="68"/>
        <v>2253.48</v>
      </c>
      <c r="K287" s="28"/>
      <c r="L287" s="28"/>
      <c r="M287" s="28">
        <v>1882</v>
      </c>
      <c r="N287" s="56">
        <v>371.48</v>
      </c>
      <c r="O287" s="28"/>
      <c r="P287" s="57"/>
    </row>
    <row r="288" hidden="1" spans="1:16">
      <c r="A288" s="17"/>
      <c r="B288" s="29"/>
      <c r="C288" s="29"/>
      <c r="D288" s="17"/>
      <c r="E288" s="19" t="s">
        <v>289</v>
      </c>
      <c r="F288" s="19" t="s">
        <v>31</v>
      </c>
      <c r="G288" s="19" t="s">
        <v>80</v>
      </c>
      <c r="H288" s="32" t="s">
        <v>302</v>
      </c>
      <c r="I288" s="59">
        <v>59</v>
      </c>
      <c r="J288" s="24">
        <f t="shared" si="68"/>
        <v>139.5</v>
      </c>
      <c r="K288" s="28"/>
      <c r="L288" s="28"/>
      <c r="M288" s="28">
        <v>59</v>
      </c>
      <c r="N288" s="56">
        <v>80.5</v>
      </c>
      <c r="O288" s="28"/>
      <c r="P288" s="57"/>
    </row>
    <row r="289" hidden="1" spans="1:16">
      <c r="A289" s="17"/>
      <c r="B289" s="29"/>
      <c r="C289" s="29"/>
      <c r="D289" s="17"/>
      <c r="E289" s="19" t="s">
        <v>303</v>
      </c>
      <c r="F289" s="19" t="s">
        <v>31</v>
      </c>
      <c r="G289" s="19" t="s">
        <v>251</v>
      </c>
      <c r="H289" s="32" t="s">
        <v>304</v>
      </c>
      <c r="I289" s="59">
        <v>10</v>
      </c>
      <c r="J289" s="24">
        <f t="shared" si="68"/>
        <v>10</v>
      </c>
      <c r="K289" s="28"/>
      <c r="L289" s="28"/>
      <c r="M289" s="28">
        <v>10</v>
      </c>
      <c r="N289" s="56"/>
      <c r="O289" s="28"/>
      <c r="P289" s="57"/>
    </row>
    <row r="290" hidden="1" spans="1:16">
      <c r="A290" s="17"/>
      <c r="B290" s="29"/>
      <c r="C290" s="29"/>
      <c r="D290" s="17"/>
      <c r="E290" s="19" t="s">
        <v>289</v>
      </c>
      <c r="F290" s="19" t="s">
        <v>31</v>
      </c>
      <c r="G290" s="19" t="s">
        <v>40</v>
      </c>
      <c r="H290" s="32" t="s">
        <v>305</v>
      </c>
      <c r="I290" s="59">
        <v>366.14</v>
      </c>
      <c r="J290" s="24">
        <f t="shared" si="68"/>
        <v>724.91</v>
      </c>
      <c r="K290" s="28"/>
      <c r="L290" s="28">
        <v>544.8</v>
      </c>
      <c r="M290" s="28"/>
      <c r="N290" s="56">
        <v>180.11</v>
      </c>
      <c r="O290" s="28"/>
      <c r="P290" s="57"/>
    </row>
    <row r="291" hidden="1" spans="1:16">
      <c r="A291" s="17"/>
      <c r="B291" s="29"/>
      <c r="C291" s="29"/>
      <c r="D291" s="17"/>
      <c r="E291" s="19" t="s">
        <v>289</v>
      </c>
      <c r="F291" s="19" t="s">
        <v>34</v>
      </c>
      <c r="G291" s="19"/>
      <c r="H291" s="32" t="s">
        <v>306</v>
      </c>
      <c r="I291" s="59">
        <v>0</v>
      </c>
      <c r="J291" s="24">
        <f t="shared" si="68"/>
        <v>0</v>
      </c>
      <c r="K291" s="28">
        <f t="shared" ref="K291:O291" si="75">SUM(K292:K292)</f>
        <v>0</v>
      </c>
      <c r="L291" s="28">
        <f t="shared" si="75"/>
        <v>0</v>
      </c>
      <c r="M291" s="28">
        <f t="shared" si="75"/>
        <v>0</v>
      </c>
      <c r="N291" s="56">
        <f t="shared" si="75"/>
        <v>0</v>
      </c>
      <c r="O291" s="28">
        <f t="shared" si="75"/>
        <v>0</v>
      </c>
      <c r="P291" s="57"/>
    </row>
    <row r="292" hidden="1" spans="1:16">
      <c r="A292" s="17"/>
      <c r="B292" s="29"/>
      <c r="C292" s="29"/>
      <c r="D292" s="17"/>
      <c r="E292" s="19" t="s">
        <v>289</v>
      </c>
      <c r="F292" s="19" t="s">
        <v>34</v>
      </c>
      <c r="G292" s="19" t="s">
        <v>23</v>
      </c>
      <c r="H292" s="32" t="s">
        <v>307</v>
      </c>
      <c r="I292" s="59">
        <v>0</v>
      </c>
      <c r="J292" s="24">
        <f t="shared" si="68"/>
        <v>0</v>
      </c>
      <c r="K292" s="28"/>
      <c r="L292" s="28"/>
      <c r="M292" s="28"/>
      <c r="N292" s="56"/>
      <c r="O292" s="28"/>
      <c r="P292" s="57"/>
    </row>
    <row r="293" hidden="1" spans="1:16">
      <c r="A293" s="17"/>
      <c r="B293" s="29"/>
      <c r="C293" s="29"/>
      <c r="D293" s="17"/>
      <c r="E293" s="19" t="s">
        <v>289</v>
      </c>
      <c r="F293" s="19" t="s">
        <v>75</v>
      </c>
      <c r="G293" s="19"/>
      <c r="H293" s="32" t="s">
        <v>308</v>
      </c>
      <c r="I293" s="59">
        <v>1356</v>
      </c>
      <c r="J293" s="24">
        <f t="shared" si="68"/>
        <v>1596.19</v>
      </c>
      <c r="K293" s="28">
        <f t="shared" ref="K293:O293" si="76">SUM(K294:K296)</f>
        <v>0</v>
      </c>
      <c r="L293" s="28">
        <f t="shared" si="76"/>
        <v>260</v>
      </c>
      <c r="M293" s="28">
        <f t="shared" si="76"/>
        <v>1281</v>
      </c>
      <c r="N293" s="56">
        <f t="shared" si="76"/>
        <v>55.19</v>
      </c>
      <c r="O293" s="28">
        <f t="shared" si="76"/>
        <v>0</v>
      </c>
      <c r="P293" s="57"/>
    </row>
    <row r="294" hidden="1" spans="1:16">
      <c r="A294" s="17"/>
      <c r="B294" s="29"/>
      <c r="C294" s="29"/>
      <c r="D294" s="17"/>
      <c r="E294" s="19" t="s">
        <v>289</v>
      </c>
      <c r="F294" s="19" t="s">
        <v>75</v>
      </c>
      <c r="G294" s="19" t="s">
        <v>134</v>
      </c>
      <c r="H294" s="32" t="s">
        <v>309</v>
      </c>
      <c r="I294" s="59">
        <v>0</v>
      </c>
      <c r="J294" s="24">
        <f t="shared" si="68"/>
        <v>0</v>
      </c>
      <c r="K294" s="28"/>
      <c r="L294" s="28"/>
      <c r="M294" s="28"/>
      <c r="N294" s="56"/>
      <c r="O294" s="28"/>
      <c r="P294" s="57"/>
    </row>
    <row r="295" hidden="1" spans="1:16">
      <c r="A295" s="17"/>
      <c r="B295" s="29"/>
      <c r="C295" s="29"/>
      <c r="D295" s="17"/>
      <c r="E295" s="19" t="s">
        <v>289</v>
      </c>
      <c r="F295" s="19" t="s">
        <v>75</v>
      </c>
      <c r="G295" s="19" t="s">
        <v>310</v>
      </c>
      <c r="H295" s="32" t="s">
        <v>311</v>
      </c>
      <c r="I295" s="59">
        <v>0</v>
      </c>
      <c r="J295" s="24">
        <f t="shared" si="68"/>
        <v>55.19</v>
      </c>
      <c r="K295" s="28"/>
      <c r="L295" s="28"/>
      <c r="M295" s="28"/>
      <c r="N295" s="56">
        <v>55.19</v>
      </c>
      <c r="O295" s="28"/>
      <c r="P295" s="57"/>
    </row>
    <row r="296" hidden="1" spans="1:16">
      <c r="A296" s="17"/>
      <c r="B296" s="29"/>
      <c r="C296" s="29"/>
      <c r="D296" s="17"/>
      <c r="E296" s="19" t="s">
        <v>289</v>
      </c>
      <c r="F296" s="19" t="s">
        <v>75</v>
      </c>
      <c r="G296" s="19" t="s">
        <v>40</v>
      </c>
      <c r="H296" s="32" t="s">
        <v>312</v>
      </c>
      <c r="I296" s="59">
        <v>1356</v>
      </c>
      <c r="J296" s="24">
        <f t="shared" si="68"/>
        <v>1541</v>
      </c>
      <c r="K296" s="28"/>
      <c r="L296" s="28">
        <v>260</v>
      </c>
      <c r="M296" s="28">
        <v>1281</v>
      </c>
      <c r="N296" s="56"/>
      <c r="O296" s="28"/>
      <c r="P296" s="57"/>
    </row>
    <row r="297" hidden="1" spans="1:16">
      <c r="A297" s="17"/>
      <c r="B297" s="29"/>
      <c r="C297" s="29"/>
      <c r="D297" s="17"/>
      <c r="E297" s="19" t="s">
        <v>289</v>
      </c>
      <c r="F297" s="19" t="s">
        <v>84</v>
      </c>
      <c r="G297" s="19"/>
      <c r="H297" s="32" t="s">
        <v>313</v>
      </c>
      <c r="I297" s="59">
        <v>2607.03</v>
      </c>
      <c r="J297" s="24">
        <f t="shared" si="68"/>
        <v>2683.86</v>
      </c>
      <c r="K297" s="28">
        <f t="shared" ref="K297:O297" si="77">SUM(K298:K301)</f>
        <v>2634.86</v>
      </c>
      <c r="L297" s="28">
        <f t="shared" si="77"/>
        <v>20</v>
      </c>
      <c r="M297" s="28">
        <f t="shared" si="77"/>
        <v>0</v>
      </c>
      <c r="N297" s="56">
        <f t="shared" si="77"/>
        <v>29</v>
      </c>
      <c r="O297" s="28">
        <f t="shared" si="77"/>
        <v>0</v>
      </c>
      <c r="P297" s="57"/>
    </row>
    <row r="298" hidden="1" spans="1:16">
      <c r="A298" s="17"/>
      <c r="B298" s="29"/>
      <c r="C298" s="29"/>
      <c r="D298" s="17"/>
      <c r="E298" s="19" t="s">
        <v>289</v>
      </c>
      <c r="F298" s="19" t="s">
        <v>84</v>
      </c>
      <c r="G298" s="19" t="s">
        <v>23</v>
      </c>
      <c r="H298" s="32" t="s">
        <v>314</v>
      </c>
      <c r="I298" s="59">
        <v>985.92</v>
      </c>
      <c r="J298" s="24">
        <f t="shared" si="68"/>
        <v>1045.86</v>
      </c>
      <c r="K298" s="28">
        <v>1016.86</v>
      </c>
      <c r="L298" s="28"/>
      <c r="M298" s="28"/>
      <c r="N298" s="56">
        <v>29</v>
      </c>
      <c r="O298" s="28"/>
      <c r="P298" s="57"/>
    </row>
    <row r="299" hidden="1" spans="1:16">
      <c r="A299" s="17"/>
      <c r="B299" s="29"/>
      <c r="C299" s="29"/>
      <c r="D299" s="17"/>
      <c r="E299" s="19" t="s">
        <v>289</v>
      </c>
      <c r="F299" s="19" t="s">
        <v>84</v>
      </c>
      <c r="G299" s="19" t="s">
        <v>28</v>
      </c>
      <c r="H299" s="32" t="s">
        <v>315</v>
      </c>
      <c r="I299" s="59">
        <v>968.36</v>
      </c>
      <c r="J299" s="24">
        <f t="shared" si="68"/>
        <v>1172.56</v>
      </c>
      <c r="K299" s="28">
        <v>1172.56</v>
      </c>
      <c r="L299" s="28"/>
      <c r="M299" s="28"/>
      <c r="N299" s="56"/>
      <c r="O299" s="28"/>
      <c r="P299" s="57"/>
    </row>
    <row r="300" hidden="1" spans="1:16">
      <c r="A300" s="17"/>
      <c r="B300" s="29"/>
      <c r="C300" s="29"/>
      <c r="D300" s="17"/>
      <c r="E300" s="19" t="s">
        <v>289</v>
      </c>
      <c r="F300" s="19" t="s">
        <v>84</v>
      </c>
      <c r="G300" s="19" t="s">
        <v>51</v>
      </c>
      <c r="H300" s="32" t="s">
        <v>316</v>
      </c>
      <c r="I300" s="59">
        <v>498.67</v>
      </c>
      <c r="J300" s="24">
        <f t="shared" si="68"/>
        <v>406.16</v>
      </c>
      <c r="K300" s="28">
        <v>406.16</v>
      </c>
      <c r="L300" s="28"/>
      <c r="M300" s="28"/>
      <c r="N300" s="56"/>
      <c r="O300" s="28"/>
      <c r="P300" s="57"/>
    </row>
    <row r="301" hidden="1" spans="1:16">
      <c r="A301" s="17"/>
      <c r="B301" s="29"/>
      <c r="C301" s="29"/>
      <c r="D301" s="17"/>
      <c r="E301" s="19" t="s">
        <v>289</v>
      </c>
      <c r="F301" s="19" t="s">
        <v>84</v>
      </c>
      <c r="G301" s="19" t="s">
        <v>40</v>
      </c>
      <c r="H301" s="32" t="s">
        <v>317</v>
      </c>
      <c r="I301" s="59">
        <v>154.08</v>
      </c>
      <c r="J301" s="24">
        <f t="shared" si="68"/>
        <v>59.28</v>
      </c>
      <c r="K301" s="28">
        <v>39.28</v>
      </c>
      <c r="L301" s="28">
        <v>20</v>
      </c>
      <c r="M301" s="28"/>
      <c r="N301" s="56"/>
      <c r="O301" s="28"/>
      <c r="P301" s="57"/>
    </row>
    <row r="302" hidden="1" spans="1:16">
      <c r="A302" s="17"/>
      <c r="B302" s="29"/>
      <c r="C302" s="29"/>
      <c r="D302" s="17"/>
      <c r="E302" s="19" t="s">
        <v>289</v>
      </c>
      <c r="F302" s="19" t="s">
        <v>129</v>
      </c>
      <c r="G302" s="19"/>
      <c r="H302" s="32" t="s">
        <v>318</v>
      </c>
      <c r="I302" s="59">
        <v>7950.25</v>
      </c>
      <c r="J302" s="24">
        <f t="shared" si="68"/>
        <v>1913.16</v>
      </c>
      <c r="K302" s="28">
        <f t="shared" ref="K302:O302" si="78">SUM(K303:K305)</f>
        <v>0</v>
      </c>
      <c r="L302" s="28">
        <f t="shared" si="78"/>
        <v>673.16</v>
      </c>
      <c r="M302" s="28">
        <f t="shared" si="78"/>
        <v>1240</v>
      </c>
      <c r="N302" s="56">
        <f t="shared" si="78"/>
        <v>0</v>
      </c>
      <c r="O302" s="28">
        <f t="shared" si="78"/>
        <v>0</v>
      </c>
      <c r="P302" s="57"/>
    </row>
    <row r="303" ht="16" hidden="1" customHeight="1" spans="1:16">
      <c r="A303" s="17"/>
      <c r="B303" s="29"/>
      <c r="C303" s="29"/>
      <c r="D303" s="17"/>
      <c r="E303" s="19" t="s">
        <v>289</v>
      </c>
      <c r="F303" s="19" t="s">
        <v>129</v>
      </c>
      <c r="G303" s="19" t="s">
        <v>28</v>
      </c>
      <c r="H303" s="32" t="s">
        <v>319</v>
      </c>
      <c r="I303" s="59">
        <v>7950.25</v>
      </c>
      <c r="J303" s="24">
        <f t="shared" si="68"/>
        <v>1913.16</v>
      </c>
      <c r="K303" s="28"/>
      <c r="L303" s="28">
        <v>673.16</v>
      </c>
      <c r="M303" s="28">
        <f>5240-2600-1400</f>
        <v>1240</v>
      </c>
      <c r="N303" s="56"/>
      <c r="O303" s="28"/>
      <c r="P303" s="57"/>
    </row>
    <row r="304" ht="16" hidden="1" customHeight="1" spans="1:16">
      <c r="A304" s="17"/>
      <c r="B304" s="29"/>
      <c r="C304" s="29"/>
      <c r="D304" s="17"/>
      <c r="E304" s="19" t="s">
        <v>289</v>
      </c>
      <c r="F304" s="19" t="s">
        <v>129</v>
      </c>
      <c r="G304" s="19" t="s">
        <v>51</v>
      </c>
      <c r="H304" s="32" t="s">
        <v>320</v>
      </c>
      <c r="I304" s="59">
        <v>0</v>
      </c>
      <c r="J304" s="24">
        <f t="shared" si="68"/>
        <v>0</v>
      </c>
      <c r="K304" s="28"/>
      <c r="L304" s="28"/>
      <c r="M304" s="28"/>
      <c r="N304" s="56"/>
      <c r="O304" s="28"/>
      <c r="P304" s="57"/>
    </row>
    <row r="305" ht="16" hidden="1" customHeight="1" spans="1:16">
      <c r="A305" s="17"/>
      <c r="B305" s="29"/>
      <c r="C305" s="29"/>
      <c r="D305" s="17"/>
      <c r="E305" s="19" t="s">
        <v>289</v>
      </c>
      <c r="F305" s="19" t="s">
        <v>129</v>
      </c>
      <c r="G305" s="19" t="s">
        <v>31</v>
      </c>
      <c r="H305" s="32" t="s">
        <v>321</v>
      </c>
      <c r="I305" s="59">
        <v>0</v>
      </c>
      <c r="J305" s="24">
        <f t="shared" si="68"/>
        <v>0</v>
      </c>
      <c r="K305" s="28"/>
      <c r="L305" s="28"/>
      <c r="M305" s="28"/>
      <c r="N305" s="56"/>
      <c r="O305" s="28"/>
      <c r="P305" s="57"/>
    </row>
    <row r="306" hidden="1" spans="1:16">
      <c r="A306" s="17"/>
      <c r="B306" s="29"/>
      <c r="C306" s="29"/>
      <c r="D306" s="17"/>
      <c r="E306" s="19" t="s">
        <v>289</v>
      </c>
      <c r="F306" s="19" t="s">
        <v>87</v>
      </c>
      <c r="G306" s="19"/>
      <c r="H306" s="32" t="s">
        <v>322</v>
      </c>
      <c r="I306" s="59">
        <v>600</v>
      </c>
      <c r="J306" s="24">
        <f t="shared" si="68"/>
        <v>600</v>
      </c>
      <c r="K306" s="28">
        <f t="shared" ref="K306:O306" si="79">SUM(K307:K308)</f>
        <v>0</v>
      </c>
      <c r="L306" s="28">
        <f t="shared" si="79"/>
        <v>0</v>
      </c>
      <c r="M306" s="28">
        <f t="shared" si="79"/>
        <v>600</v>
      </c>
      <c r="N306" s="56">
        <f t="shared" si="79"/>
        <v>0</v>
      </c>
      <c r="O306" s="28">
        <f t="shared" si="79"/>
        <v>0</v>
      </c>
      <c r="P306" s="57"/>
    </row>
    <row r="307" ht="13" hidden="1" customHeight="1" spans="1:16">
      <c r="A307" s="17"/>
      <c r="B307" s="29"/>
      <c r="C307" s="29"/>
      <c r="D307" s="17"/>
      <c r="E307" s="19" t="s">
        <v>289</v>
      </c>
      <c r="F307" s="19" t="s">
        <v>87</v>
      </c>
      <c r="G307" s="19" t="s">
        <v>23</v>
      </c>
      <c r="H307" s="32" t="s">
        <v>323</v>
      </c>
      <c r="I307" s="59">
        <v>600</v>
      </c>
      <c r="J307" s="24">
        <f t="shared" si="68"/>
        <v>600</v>
      </c>
      <c r="K307" s="28"/>
      <c r="L307" s="28"/>
      <c r="M307" s="28">
        <v>600</v>
      </c>
      <c r="N307" s="56"/>
      <c r="O307" s="28"/>
      <c r="P307" s="57"/>
    </row>
    <row r="308" hidden="1" spans="1:16">
      <c r="A308" s="17"/>
      <c r="B308" s="29"/>
      <c r="C308" s="29"/>
      <c r="D308" s="17"/>
      <c r="E308" s="19" t="s">
        <v>289</v>
      </c>
      <c r="F308" s="19" t="s">
        <v>87</v>
      </c>
      <c r="G308" s="19" t="s">
        <v>40</v>
      </c>
      <c r="H308" s="32" t="s">
        <v>324</v>
      </c>
      <c r="I308" s="59">
        <v>0</v>
      </c>
      <c r="J308" s="24">
        <f t="shared" si="68"/>
        <v>0</v>
      </c>
      <c r="K308" s="28"/>
      <c r="L308" s="28"/>
      <c r="M308" s="28"/>
      <c r="N308" s="56"/>
      <c r="O308" s="28"/>
      <c r="P308" s="57"/>
    </row>
    <row r="309" hidden="1" spans="1:16">
      <c r="A309" s="17"/>
      <c r="B309" s="29"/>
      <c r="C309" s="29"/>
      <c r="D309" s="17"/>
      <c r="E309" s="19" t="s">
        <v>289</v>
      </c>
      <c r="F309" s="19" t="s">
        <v>91</v>
      </c>
      <c r="G309" s="19"/>
      <c r="H309" s="32" t="s">
        <v>325</v>
      </c>
      <c r="I309" s="59">
        <v>173.9</v>
      </c>
      <c r="J309" s="24">
        <f t="shared" si="68"/>
        <v>41</v>
      </c>
      <c r="K309" s="28">
        <f t="shared" ref="K309:O309" si="80">SUM(K310:K311)</f>
        <v>0</v>
      </c>
      <c r="L309" s="28">
        <f t="shared" si="80"/>
        <v>0</v>
      </c>
      <c r="M309" s="28">
        <f t="shared" si="80"/>
        <v>40</v>
      </c>
      <c r="N309" s="56">
        <f t="shared" si="80"/>
        <v>1</v>
      </c>
      <c r="O309" s="28">
        <f t="shared" si="80"/>
        <v>0</v>
      </c>
      <c r="P309" s="57"/>
    </row>
    <row r="310" hidden="1" spans="1:16">
      <c r="A310" s="17"/>
      <c r="B310" s="29"/>
      <c r="C310" s="29"/>
      <c r="D310" s="17"/>
      <c r="E310" s="19" t="s">
        <v>289</v>
      </c>
      <c r="F310" s="19" t="s">
        <v>91</v>
      </c>
      <c r="G310" s="19" t="s">
        <v>23</v>
      </c>
      <c r="H310" s="32" t="s">
        <v>326</v>
      </c>
      <c r="I310" s="59">
        <v>106.12</v>
      </c>
      <c r="J310" s="24">
        <f t="shared" si="68"/>
        <v>41</v>
      </c>
      <c r="K310" s="28"/>
      <c r="L310" s="28"/>
      <c r="M310" s="28">
        <v>40</v>
      </c>
      <c r="N310" s="56">
        <v>1</v>
      </c>
      <c r="O310" s="28"/>
      <c r="P310" s="57"/>
    </row>
    <row r="311" hidden="1" spans="1:16">
      <c r="A311" s="17"/>
      <c r="B311" s="29"/>
      <c r="C311" s="29"/>
      <c r="D311" s="17"/>
      <c r="E311" s="19" t="s">
        <v>289</v>
      </c>
      <c r="F311" s="19" t="s">
        <v>91</v>
      </c>
      <c r="G311" s="19" t="s">
        <v>40</v>
      </c>
      <c r="H311" s="32" t="s">
        <v>327</v>
      </c>
      <c r="I311" s="59">
        <v>67.78</v>
      </c>
      <c r="J311" s="24">
        <f t="shared" si="68"/>
        <v>0</v>
      </c>
      <c r="K311" s="28"/>
      <c r="L311" s="28"/>
      <c r="M311" s="28">
        <v>0</v>
      </c>
      <c r="N311" s="56"/>
      <c r="O311" s="28"/>
      <c r="P311" s="57"/>
    </row>
    <row r="312" ht="13" hidden="1" customHeight="1" spans="1:16">
      <c r="A312" s="17"/>
      <c r="B312" s="29"/>
      <c r="C312" s="29"/>
      <c r="D312" s="17"/>
      <c r="E312" s="19" t="s">
        <v>289</v>
      </c>
      <c r="F312" s="19" t="s">
        <v>40</v>
      </c>
      <c r="G312" s="19" t="s">
        <v>23</v>
      </c>
      <c r="H312" s="32" t="s">
        <v>328</v>
      </c>
      <c r="I312" s="59">
        <v>0</v>
      </c>
      <c r="J312" s="24">
        <f t="shared" si="68"/>
        <v>41.88</v>
      </c>
      <c r="K312" s="28"/>
      <c r="L312" s="28"/>
      <c r="M312" s="28"/>
      <c r="N312" s="56">
        <v>41.88</v>
      </c>
      <c r="O312" s="28"/>
      <c r="P312" s="57"/>
    </row>
    <row r="313" hidden="1" spans="1:16">
      <c r="A313" s="17"/>
      <c r="B313" s="29"/>
      <c r="C313" s="29"/>
      <c r="D313" s="17"/>
      <c r="E313" s="19" t="s">
        <v>289</v>
      </c>
      <c r="F313" s="19" t="s">
        <v>94</v>
      </c>
      <c r="G313" s="19"/>
      <c r="H313" s="32" t="s">
        <v>329</v>
      </c>
      <c r="I313" s="52"/>
      <c r="J313" s="24">
        <f t="shared" si="68"/>
        <v>377.34</v>
      </c>
      <c r="K313" s="28">
        <f t="shared" ref="K313:O313" si="81">K314+K315+K316</f>
        <v>315.9</v>
      </c>
      <c r="L313" s="28">
        <f t="shared" si="81"/>
        <v>0</v>
      </c>
      <c r="M313" s="28">
        <f t="shared" si="81"/>
        <v>0</v>
      </c>
      <c r="N313" s="56">
        <f t="shared" si="81"/>
        <v>61.44</v>
      </c>
      <c r="O313" s="28">
        <f t="shared" si="81"/>
        <v>0</v>
      </c>
      <c r="P313" s="57"/>
    </row>
    <row r="314" hidden="1" spans="1:16">
      <c r="A314" s="17"/>
      <c r="B314" s="29"/>
      <c r="C314" s="29"/>
      <c r="D314" s="17"/>
      <c r="E314" s="19" t="s">
        <v>289</v>
      </c>
      <c r="F314" s="19" t="s">
        <v>94</v>
      </c>
      <c r="G314" s="19" t="s">
        <v>23</v>
      </c>
      <c r="H314" s="32" t="s">
        <v>26</v>
      </c>
      <c r="I314" s="52"/>
      <c r="J314" s="24">
        <f t="shared" si="68"/>
        <v>209.21</v>
      </c>
      <c r="K314" s="28">
        <v>186.21</v>
      </c>
      <c r="L314" s="28"/>
      <c r="M314" s="28"/>
      <c r="N314" s="56">
        <v>23</v>
      </c>
      <c r="O314" s="28"/>
      <c r="P314" s="57"/>
    </row>
    <row r="315" hidden="1" spans="1:16">
      <c r="A315" s="17"/>
      <c r="B315" s="29"/>
      <c r="C315" s="29"/>
      <c r="D315" s="17"/>
      <c r="E315" s="19" t="s">
        <v>289</v>
      </c>
      <c r="F315" s="19" t="s">
        <v>94</v>
      </c>
      <c r="G315" s="19" t="s">
        <v>28</v>
      </c>
      <c r="H315" s="32" t="s">
        <v>29</v>
      </c>
      <c r="I315" s="52"/>
      <c r="J315" s="24">
        <f t="shared" si="68"/>
        <v>168.13</v>
      </c>
      <c r="K315" s="28">
        <v>129.69</v>
      </c>
      <c r="L315" s="28"/>
      <c r="M315" s="28"/>
      <c r="N315" s="56">
        <v>38.44</v>
      </c>
      <c r="O315" s="28"/>
      <c r="P315" s="57"/>
    </row>
    <row r="316" hidden="1" spans="1:16">
      <c r="A316" s="17"/>
      <c r="B316" s="29"/>
      <c r="C316" s="29"/>
      <c r="D316" s="17"/>
      <c r="E316" s="19" t="s">
        <v>289</v>
      </c>
      <c r="F316" s="19" t="s">
        <v>94</v>
      </c>
      <c r="G316" s="19" t="s">
        <v>40</v>
      </c>
      <c r="H316" s="32" t="s">
        <v>330</v>
      </c>
      <c r="I316" s="59"/>
      <c r="J316" s="24">
        <f t="shared" si="68"/>
        <v>0</v>
      </c>
      <c r="K316" s="28"/>
      <c r="L316" s="28"/>
      <c r="M316" s="28"/>
      <c r="N316" s="56"/>
      <c r="O316" s="28"/>
      <c r="P316" s="57"/>
    </row>
    <row r="317" hidden="1" spans="1:16">
      <c r="A317" s="17"/>
      <c r="B317" s="29"/>
      <c r="C317" s="29"/>
      <c r="D317" s="17"/>
      <c r="E317" s="19" t="s">
        <v>303</v>
      </c>
      <c r="F317" s="19"/>
      <c r="G317" s="19"/>
      <c r="H317" s="32" t="s">
        <v>331</v>
      </c>
      <c r="I317" s="59">
        <v>325.99</v>
      </c>
      <c r="J317" s="24">
        <f t="shared" si="68"/>
        <v>2330.62</v>
      </c>
      <c r="K317" s="17">
        <f t="shared" ref="K317:O317" si="82">SUM(K318,K322,K324,K326,K328,K331)</f>
        <v>20.62</v>
      </c>
      <c r="L317" s="17">
        <f t="shared" si="82"/>
        <v>0</v>
      </c>
      <c r="M317" s="17">
        <f t="shared" si="82"/>
        <v>2310</v>
      </c>
      <c r="N317" s="60">
        <f t="shared" si="82"/>
        <v>0</v>
      </c>
      <c r="O317" s="17">
        <f t="shared" si="82"/>
        <v>0</v>
      </c>
      <c r="P317" s="57"/>
    </row>
    <row r="318" hidden="1" spans="1:16">
      <c r="A318" s="17"/>
      <c r="B318" s="29"/>
      <c r="C318" s="29"/>
      <c r="D318" s="17"/>
      <c r="E318" s="19" t="s">
        <v>303</v>
      </c>
      <c r="F318" s="19" t="s">
        <v>23</v>
      </c>
      <c r="G318" s="19"/>
      <c r="H318" s="32" t="s">
        <v>332</v>
      </c>
      <c r="I318" s="59">
        <v>100</v>
      </c>
      <c r="J318" s="24">
        <f t="shared" si="68"/>
        <v>100</v>
      </c>
      <c r="K318" s="28">
        <f t="shared" ref="K318:O318" si="83">SUM(K319:K321)</f>
        <v>0</v>
      </c>
      <c r="L318" s="28">
        <f t="shared" si="83"/>
        <v>0</v>
      </c>
      <c r="M318" s="28">
        <f t="shared" si="83"/>
        <v>100</v>
      </c>
      <c r="N318" s="56">
        <f t="shared" si="83"/>
        <v>0</v>
      </c>
      <c r="O318" s="28">
        <f t="shared" si="83"/>
        <v>0</v>
      </c>
      <c r="P318" s="57"/>
    </row>
    <row r="319" hidden="1" spans="1:16">
      <c r="A319" s="17"/>
      <c r="B319" s="29"/>
      <c r="C319" s="29"/>
      <c r="D319" s="17"/>
      <c r="E319" s="19" t="s">
        <v>303</v>
      </c>
      <c r="F319" s="19" t="s">
        <v>23</v>
      </c>
      <c r="G319" s="19" t="s">
        <v>23</v>
      </c>
      <c r="H319" s="32" t="s">
        <v>26</v>
      </c>
      <c r="I319" s="59">
        <v>0</v>
      </c>
      <c r="J319" s="24">
        <f t="shared" si="68"/>
        <v>0</v>
      </c>
      <c r="K319" s="28"/>
      <c r="L319" s="28"/>
      <c r="M319" s="28"/>
      <c r="N319" s="56"/>
      <c r="O319" s="28"/>
      <c r="P319" s="57"/>
    </row>
    <row r="320" hidden="1" spans="1:16">
      <c r="A320" s="17"/>
      <c r="B320" s="29"/>
      <c r="C320" s="29"/>
      <c r="D320" s="17"/>
      <c r="E320" s="19" t="s">
        <v>303</v>
      </c>
      <c r="F320" s="19" t="s">
        <v>23</v>
      </c>
      <c r="G320" s="19" t="s">
        <v>28</v>
      </c>
      <c r="H320" s="32" t="s">
        <v>29</v>
      </c>
      <c r="I320" s="59">
        <v>0</v>
      </c>
      <c r="J320" s="24">
        <f t="shared" si="68"/>
        <v>0</v>
      </c>
      <c r="K320" s="28"/>
      <c r="L320" s="28"/>
      <c r="M320" s="28"/>
      <c r="N320" s="56"/>
      <c r="O320" s="28"/>
      <c r="P320" s="57"/>
    </row>
    <row r="321" hidden="1" spans="1:16">
      <c r="A321" s="17"/>
      <c r="B321" s="29"/>
      <c r="C321" s="29"/>
      <c r="D321" s="17"/>
      <c r="E321" s="19" t="s">
        <v>303</v>
      </c>
      <c r="F321" s="19" t="s">
        <v>23</v>
      </c>
      <c r="G321" s="19" t="s">
        <v>40</v>
      </c>
      <c r="H321" s="32" t="s">
        <v>333</v>
      </c>
      <c r="I321" s="59">
        <v>100</v>
      </c>
      <c r="J321" s="24">
        <f t="shared" si="68"/>
        <v>100</v>
      </c>
      <c r="K321" s="28"/>
      <c r="L321" s="28"/>
      <c r="M321" s="28">
        <v>100</v>
      </c>
      <c r="N321" s="56"/>
      <c r="O321" s="28"/>
      <c r="P321" s="57"/>
    </row>
    <row r="322" hidden="1" spans="1:16">
      <c r="A322" s="17"/>
      <c r="B322" s="29"/>
      <c r="C322" s="29"/>
      <c r="D322" s="17"/>
      <c r="E322" s="19" t="s">
        <v>303</v>
      </c>
      <c r="F322" s="19" t="s">
        <v>31</v>
      </c>
      <c r="G322" s="19"/>
      <c r="H322" s="32" t="s">
        <v>334</v>
      </c>
      <c r="I322" s="59">
        <v>0</v>
      </c>
      <c r="J322" s="24">
        <f t="shared" si="68"/>
        <v>0</v>
      </c>
      <c r="K322" s="28">
        <f t="shared" ref="K322:O322" si="84">SUM(K323:K323)</f>
        <v>0</v>
      </c>
      <c r="L322" s="28">
        <f t="shared" si="84"/>
        <v>0</v>
      </c>
      <c r="M322" s="28">
        <f t="shared" si="84"/>
        <v>0</v>
      </c>
      <c r="N322" s="56">
        <f t="shared" si="84"/>
        <v>0</v>
      </c>
      <c r="O322" s="28">
        <f t="shared" si="84"/>
        <v>0</v>
      </c>
      <c r="P322" s="57"/>
    </row>
    <row r="323" hidden="1" spans="1:16">
      <c r="A323" s="17"/>
      <c r="B323" s="29"/>
      <c r="C323" s="29"/>
      <c r="D323" s="17"/>
      <c r="E323" s="19" t="s">
        <v>303</v>
      </c>
      <c r="F323" s="19" t="s">
        <v>31</v>
      </c>
      <c r="G323" s="19" t="s">
        <v>28</v>
      </c>
      <c r="H323" s="32" t="s">
        <v>335</v>
      </c>
      <c r="I323" s="59">
        <v>0</v>
      </c>
      <c r="J323" s="24">
        <f t="shared" si="68"/>
        <v>0</v>
      </c>
      <c r="K323" s="28"/>
      <c r="L323" s="28"/>
      <c r="M323" s="28"/>
      <c r="N323" s="56"/>
      <c r="O323" s="28"/>
      <c r="P323" s="57"/>
    </row>
    <row r="324" hidden="1" spans="1:16">
      <c r="A324" s="17"/>
      <c r="B324" s="29"/>
      <c r="C324" s="29"/>
      <c r="D324" s="17"/>
      <c r="E324" s="19" t="s">
        <v>303</v>
      </c>
      <c r="F324" s="19" t="s">
        <v>34</v>
      </c>
      <c r="G324" s="19"/>
      <c r="H324" s="32" t="s">
        <v>336</v>
      </c>
      <c r="I324" s="59">
        <v>20</v>
      </c>
      <c r="J324" s="24">
        <f t="shared" si="68"/>
        <v>20</v>
      </c>
      <c r="K324" s="28">
        <f t="shared" ref="K324:O324" si="85">SUM(K325:K325)</f>
        <v>0</v>
      </c>
      <c r="L324" s="28">
        <f t="shared" si="85"/>
        <v>0</v>
      </c>
      <c r="M324" s="28">
        <f t="shared" si="85"/>
        <v>20</v>
      </c>
      <c r="N324" s="56">
        <f t="shared" si="85"/>
        <v>0</v>
      </c>
      <c r="O324" s="28">
        <f t="shared" si="85"/>
        <v>0</v>
      </c>
      <c r="P324" s="57"/>
    </row>
    <row r="325" hidden="1" spans="1:16">
      <c r="A325" s="17"/>
      <c r="B325" s="29"/>
      <c r="C325" s="29"/>
      <c r="D325" s="17"/>
      <c r="E325" s="19" t="s">
        <v>303</v>
      </c>
      <c r="F325" s="19" t="s">
        <v>34</v>
      </c>
      <c r="G325" s="19" t="s">
        <v>28</v>
      </c>
      <c r="H325" s="32" t="s">
        <v>337</v>
      </c>
      <c r="I325" s="59">
        <v>20</v>
      </c>
      <c r="J325" s="24">
        <f t="shared" si="68"/>
        <v>20</v>
      </c>
      <c r="K325" s="28"/>
      <c r="L325" s="28"/>
      <c r="M325" s="28">
        <v>20</v>
      </c>
      <c r="N325" s="56"/>
      <c r="O325" s="28"/>
      <c r="P325" s="57"/>
    </row>
    <row r="326" hidden="1" spans="1:16">
      <c r="A326" s="17"/>
      <c r="B326" s="29"/>
      <c r="C326" s="29"/>
      <c r="D326" s="17"/>
      <c r="E326" s="19" t="s">
        <v>303</v>
      </c>
      <c r="F326" s="19" t="s">
        <v>84</v>
      </c>
      <c r="G326" s="19"/>
      <c r="H326" s="32" t="s">
        <v>338</v>
      </c>
      <c r="I326" s="59">
        <v>104</v>
      </c>
      <c r="J326" s="24">
        <f t="shared" ref="J326:J389" si="86">SUM(K326:O326)</f>
        <v>100</v>
      </c>
      <c r="K326" s="28">
        <f t="shared" ref="K326:O326" si="87">SUM(K327:K327)</f>
        <v>0</v>
      </c>
      <c r="L326" s="28">
        <f t="shared" si="87"/>
        <v>0</v>
      </c>
      <c r="M326" s="28">
        <f t="shared" si="87"/>
        <v>100</v>
      </c>
      <c r="N326" s="56">
        <f t="shared" si="87"/>
        <v>0</v>
      </c>
      <c r="O326" s="28">
        <f t="shared" si="87"/>
        <v>0</v>
      </c>
      <c r="P326" s="57"/>
    </row>
    <row r="327" hidden="1" spans="1:16">
      <c r="A327" s="17"/>
      <c r="B327" s="29"/>
      <c r="C327" s="29"/>
      <c r="D327" s="17"/>
      <c r="E327" s="19" t="s">
        <v>303</v>
      </c>
      <c r="F327" s="19" t="s">
        <v>84</v>
      </c>
      <c r="G327" s="19" t="s">
        <v>40</v>
      </c>
      <c r="H327" s="32" t="s">
        <v>339</v>
      </c>
      <c r="I327" s="59">
        <v>104</v>
      </c>
      <c r="J327" s="24">
        <f t="shared" si="86"/>
        <v>100</v>
      </c>
      <c r="K327" s="28"/>
      <c r="L327" s="28"/>
      <c r="M327" s="28">
        <v>100</v>
      </c>
      <c r="N327" s="56"/>
      <c r="O327" s="28"/>
      <c r="P327" s="57"/>
    </row>
    <row r="328" hidden="1" spans="1:16">
      <c r="A328" s="17"/>
      <c r="B328" s="29"/>
      <c r="C328" s="29"/>
      <c r="D328" s="17"/>
      <c r="E328" s="19" t="s">
        <v>303</v>
      </c>
      <c r="F328" s="19" t="s">
        <v>91</v>
      </c>
      <c r="G328" s="19"/>
      <c r="H328" s="32" t="s">
        <v>340</v>
      </c>
      <c r="I328" s="59">
        <v>21.99</v>
      </c>
      <c r="J328" s="24">
        <f t="shared" si="86"/>
        <v>20.62</v>
      </c>
      <c r="K328" s="77">
        <f t="shared" ref="K328:O328" si="88">SUM(K329:K330)</f>
        <v>20.62</v>
      </c>
      <c r="L328" s="77">
        <f t="shared" si="88"/>
        <v>0</v>
      </c>
      <c r="M328" s="77">
        <f t="shared" si="88"/>
        <v>0</v>
      </c>
      <c r="N328" s="78">
        <f t="shared" si="88"/>
        <v>0</v>
      </c>
      <c r="O328" s="77">
        <f t="shared" si="88"/>
        <v>0</v>
      </c>
      <c r="P328" s="57"/>
    </row>
    <row r="329" hidden="1" spans="1:16">
      <c r="A329" s="17"/>
      <c r="B329" s="29"/>
      <c r="C329" s="29"/>
      <c r="D329" s="17"/>
      <c r="E329" s="19" t="s">
        <v>303</v>
      </c>
      <c r="F329" s="19" t="s">
        <v>91</v>
      </c>
      <c r="G329" s="19" t="s">
        <v>23</v>
      </c>
      <c r="H329" s="32" t="s">
        <v>26</v>
      </c>
      <c r="I329" s="59">
        <v>21.99</v>
      </c>
      <c r="J329" s="24">
        <f t="shared" si="86"/>
        <v>20.62</v>
      </c>
      <c r="K329" s="28">
        <v>20.62</v>
      </c>
      <c r="L329" s="28"/>
      <c r="M329" s="28"/>
      <c r="N329" s="56"/>
      <c r="O329" s="28"/>
      <c r="P329" s="57"/>
    </row>
    <row r="330" hidden="1" spans="1:16">
      <c r="A330" s="17"/>
      <c r="B330" s="29"/>
      <c r="C330" s="29"/>
      <c r="D330" s="17"/>
      <c r="E330" s="19" t="s">
        <v>303</v>
      </c>
      <c r="F330" s="19" t="s">
        <v>91</v>
      </c>
      <c r="G330" s="19" t="s">
        <v>28</v>
      </c>
      <c r="H330" s="32" t="s">
        <v>29</v>
      </c>
      <c r="I330" s="59">
        <v>0</v>
      </c>
      <c r="J330" s="24">
        <f t="shared" si="86"/>
        <v>0</v>
      </c>
      <c r="K330" s="28"/>
      <c r="L330" s="28"/>
      <c r="M330" s="28"/>
      <c r="N330" s="56"/>
      <c r="O330" s="28"/>
      <c r="P330" s="57"/>
    </row>
    <row r="331" hidden="1" spans="1:16">
      <c r="A331" s="17"/>
      <c r="B331" s="29"/>
      <c r="C331" s="29"/>
      <c r="D331" s="17"/>
      <c r="E331" s="19" t="s">
        <v>303</v>
      </c>
      <c r="F331" s="19" t="s">
        <v>40</v>
      </c>
      <c r="G331" s="19" t="s">
        <v>23</v>
      </c>
      <c r="H331" s="32" t="s">
        <v>341</v>
      </c>
      <c r="I331" s="59">
        <v>80</v>
      </c>
      <c r="J331" s="24">
        <f t="shared" si="86"/>
        <v>2090</v>
      </c>
      <c r="K331" s="28"/>
      <c r="L331" s="28"/>
      <c r="M331" s="28">
        <v>2090</v>
      </c>
      <c r="N331" s="56"/>
      <c r="O331" s="28"/>
      <c r="P331" s="57"/>
    </row>
    <row r="332" hidden="1" spans="1:16">
      <c r="A332" s="17"/>
      <c r="B332" s="29"/>
      <c r="C332" s="29"/>
      <c r="D332" s="17"/>
      <c r="E332" s="19" t="s">
        <v>342</v>
      </c>
      <c r="F332" s="19"/>
      <c r="G332" s="19"/>
      <c r="H332" s="32" t="s">
        <v>343</v>
      </c>
      <c r="I332" s="59">
        <v>9360.4</v>
      </c>
      <c r="J332" s="24">
        <f t="shared" si="86"/>
        <v>8341.42</v>
      </c>
      <c r="K332" s="28">
        <f t="shared" ref="K332:O332" si="89">SUM(K333,K340,K343,K345,K347)</f>
        <v>2689.42</v>
      </c>
      <c r="L332" s="28">
        <f t="shared" si="89"/>
        <v>3170</v>
      </c>
      <c r="M332" s="28">
        <f t="shared" si="89"/>
        <v>1177</v>
      </c>
      <c r="N332" s="56">
        <f t="shared" si="89"/>
        <v>1305</v>
      </c>
      <c r="O332" s="28">
        <f t="shared" si="89"/>
        <v>0</v>
      </c>
      <c r="P332" s="57"/>
    </row>
    <row r="333" hidden="1" spans="1:16">
      <c r="A333" s="17"/>
      <c r="B333" s="29"/>
      <c r="C333" s="29"/>
      <c r="D333" s="17"/>
      <c r="E333" s="19" t="s">
        <v>342</v>
      </c>
      <c r="F333" s="19" t="s">
        <v>23</v>
      </c>
      <c r="G333" s="19"/>
      <c r="H333" s="32" t="s">
        <v>344</v>
      </c>
      <c r="I333" s="59">
        <v>3186.4</v>
      </c>
      <c r="J333" s="24">
        <f t="shared" si="86"/>
        <v>3695.42</v>
      </c>
      <c r="K333" s="28">
        <f t="shared" ref="K333:O333" si="90">SUM(K334:K339)</f>
        <v>2689.42</v>
      </c>
      <c r="L333" s="28">
        <f t="shared" si="90"/>
        <v>60</v>
      </c>
      <c r="M333" s="28">
        <f t="shared" si="90"/>
        <v>100</v>
      </c>
      <c r="N333" s="56">
        <f t="shared" si="90"/>
        <v>846</v>
      </c>
      <c r="O333" s="28">
        <f t="shared" si="90"/>
        <v>0</v>
      </c>
      <c r="P333" s="57"/>
    </row>
    <row r="334" hidden="1" spans="1:16">
      <c r="A334" s="17"/>
      <c r="B334" s="29"/>
      <c r="C334" s="29"/>
      <c r="D334" s="17"/>
      <c r="E334" s="19" t="s">
        <v>342</v>
      </c>
      <c r="F334" s="19" t="s">
        <v>23</v>
      </c>
      <c r="G334" s="19" t="s">
        <v>23</v>
      </c>
      <c r="H334" s="32" t="s">
        <v>345</v>
      </c>
      <c r="I334" s="59">
        <v>2446.35</v>
      </c>
      <c r="J334" s="24">
        <f t="shared" si="86"/>
        <v>2384.92</v>
      </c>
      <c r="K334" s="28">
        <v>2309.92</v>
      </c>
      <c r="L334" s="28"/>
      <c r="M334" s="28"/>
      <c r="N334" s="56">
        <v>75</v>
      </c>
      <c r="O334" s="28"/>
      <c r="P334" s="57"/>
    </row>
    <row r="335" hidden="1" spans="1:16">
      <c r="A335" s="17"/>
      <c r="B335" s="29"/>
      <c r="C335" s="29"/>
      <c r="D335" s="17"/>
      <c r="E335" s="19" t="s">
        <v>342</v>
      </c>
      <c r="F335" s="19" t="s">
        <v>23</v>
      </c>
      <c r="G335" s="19" t="s">
        <v>28</v>
      </c>
      <c r="H335" s="32" t="s">
        <v>346</v>
      </c>
      <c r="I335" s="59">
        <v>490.84</v>
      </c>
      <c r="J335" s="24">
        <f t="shared" si="86"/>
        <v>599.5</v>
      </c>
      <c r="K335" s="28">
        <v>379.5</v>
      </c>
      <c r="L335" s="28"/>
      <c r="M335" s="28"/>
      <c r="N335" s="56">
        <v>220</v>
      </c>
      <c r="O335" s="28"/>
      <c r="P335" s="57"/>
    </row>
    <row r="336" hidden="1" spans="1:16">
      <c r="A336" s="17"/>
      <c r="B336" s="29"/>
      <c r="C336" s="29"/>
      <c r="D336" s="17"/>
      <c r="E336" s="19" t="s">
        <v>342</v>
      </c>
      <c r="F336" s="19" t="s">
        <v>23</v>
      </c>
      <c r="G336" s="19" t="s">
        <v>31</v>
      </c>
      <c r="H336" s="32" t="s">
        <v>347</v>
      </c>
      <c r="I336" s="59">
        <v>0</v>
      </c>
      <c r="J336" s="24">
        <f t="shared" si="86"/>
        <v>0</v>
      </c>
      <c r="K336" s="28"/>
      <c r="L336" s="28"/>
      <c r="M336" s="28"/>
      <c r="N336" s="56"/>
      <c r="O336" s="28"/>
      <c r="P336" s="57"/>
    </row>
    <row r="337" ht="14" hidden="1" customHeight="1" spans="1:16">
      <c r="A337" s="17"/>
      <c r="B337" s="29"/>
      <c r="C337" s="29"/>
      <c r="D337" s="17"/>
      <c r="E337" s="19" t="s">
        <v>342</v>
      </c>
      <c r="F337" s="19" t="s">
        <v>23</v>
      </c>
      <c r="G337" s="19" t="s">
        <v>59</v>
      </c>
      <c r="H337" s="32" t="s">
        <v>348</v>
      </c>
      <c r="I337" s="59">
        <v>0</v>
      </c>
      <c r="J337" s="24">
        <f t="shared" si="86"/>
        <v>0</v>
      </c>
      <c r="K337" s="28"/>
      <c r="L337" s="28"/>
      <c r="M337" s="28"/>
      <c r="N337" s="56"/>
      <c r="O337" s="28"/>
      <c r="P337" s="57"/>
    </row>
    <row r="338" hidden="1" spans="1:16">
      <c r="A338" s="17"/>
      <c r="B338" s="29"/>
      <c r="C338" s="29"/>
      <c r="D338" s="17"/>
      <c r="E338" s="19" t="s">
        <v>342</v>
      </c>
      <c r="F338" s="19" t="s">
        <v>23</v>
      </c>
      <c r="G338" s="19" t="s">
        <v>34</v>
      </c>
      <c r="H338" s="32" t="s">
        <v>349</v>
      </c>
      <c r="I338" s="59">
        <v>49.21</v>
      </c>
      <c r="J338" s="24">
        <f t="shared" si="86"/>
        <v>0</v>
      </c>
      <c r="K338" s="28"/>
      <c r="L338" s="28"/>
      <c r="M338" s="28"/>
      <c r="N338" s="56"/>
      <c r="O338" s="28"/>
      <c r="P338" s="57"/>
    </row>
    <row r="339" hidden="1" spans="1:16">
      <c r="A339" s="17"/>
      <c r="B339" s="29"/>
      <c r="C339" s="29"/>
      <c r="D339" s="17"/>
      <c r="E339" s="19" t="s">
        <v>342</v>
      </c>
      <c r="F339" s="19" t="s">
        <v>23</v>
      </c>
      <c r="G339" s="19" t="s">
        <v>40</v>
      </c>
      <c r="H339" s="32" t="s">
        <v>350</v>
      </c>
      <c r="I339" s="59">
        <v>200</v>
      </c>
      <c r="J339" s="24">
        <f t="shared" si="86"/>
        <v>711</v>
      </c>
      <c r="K339" s="28"/>
      <c r="L339" s="28">
        <v>60</v>
      </c>
      <c r="M339" s="28">
        <v>100</v>
      </c>
      <c r="N339" s="56">
        <v>551</v>
      </c>
      <c r="O339" s="28"/>
      <c r="P339" s="79"/>
    </row>
    <row r="340" hidden="1" spans="1:16">
      <c r="A340" s="17"/>
      <c r="B340" s="29"/>
      <c r="C340" s="29"/>
      <c r="D340" s="17"/>
      <c r="E340" s="19" t="s">
        <v>342</v>
      </c>
      <c r="F340" s="19" t="s">
        <v>51</v>
      </c>
      <c r="G340" s="19"/>
      <c r="H340" s="32" t="s">
        <v>351</v>
      </c>
      <c r="I340" s="59">
        <v>910</v>
      </c>
      <c r="J340" s="24">
        <f t="shared" si="86"/>
        <v>615</v>
      </c>
      <c r="K340" s="28">
        <f t="shared" ref="K340:O340" si="91">SUM(K341:K342)</f>
        <v>0</v>
      </c>
      <c r="L340" s="28">
        <f t="shared" si="91"/>
        <v>190</v>
      </c>
      <c r="M340" s="28">
        <f t="shared" si="91"/>
        <v>50</v>
      </c>
      <c r="N340" s="56">
        <f t="shared" si="91"/>
        <v>375</v>
      </c>
      <c r="O340" s="28">
        <f t="shared" si="91"/>
        <v>0</v>
      </c>
      <c r="P340" s="57"/>
    </row>
    <row r="341" hidden="1" spans="1:16">
      <c r="A341" s="17"/>
      <c r="B341" s="29"/>
      <c r="C341" s="29"/>
      <c r="D341" s="17"/>
      <c r="E341" s="19" t="s">
        <v>342</v>
      </c>
      <c r="F341" s="19" t="s">
        <v>51</v>
      </c>
      <c r="G341" s="19" t="s">
        <v>51</v>
      </c>
      <c r="H341" s="32" t="s">
        <v>352</v>
      </c>
      <c r="I341" s="59">
        <v>250</v>
      </c>
      <c r="J341" s="24">
        <f t="shared" si="86"/>
        <v>50</v>
      </c>
      <c r="K341" s="28"/>
      <c r="L341" s="28"/>
      <c r="M341" s="28">
        <v>50</v>
      </c>
      <c r="N341" s="56"/>
      <c r="O341" s="28"/>
      <c r="P341" s="57"/>
    </row>
    <row r="342" hidden="1" spans="1:16">
      <c r="A342" s="17"/>
      <c r="B342" s="29"/>
      <c r="C342" s="29"/>
      <c r="D342" s="17"/>
      <c r="E342" s="19" t="s">
        <v>342</v>
      </c>
      <c r="F342" s="19" t="s">
        <v>51</v>
      </c>
      <c r="G342" s="19" t="s">
        <v>40</v>
      </c>
      <c r="H342" s="32" t="s">
        <v>353</v>
      </c>
      <c r="I342" s="59">
        <v>660</v>
      </c>
      <c r="J342" s="24">
        <f t="shared" si="86"/>
        <v>565</v>
      </c>
      <c r="K342" s="28"/>
      <c r="L342" s="28">
        <v>190</v>
      </c>
      <c r="M342" s="28"/>
      <c r="N342" s="56">
        <v>375</v>
      </c>
      <c r="O342" s="28"/>
      <c r="P342" s="57"/>
    </row>
    <row r="343" hidden="1" spans="1:16">
      <c r="A343" s="17"/>
      <c r="B343" s="29"/>
      <c r="C343" s="29"/>
      <c r="D343" s="17"/>
      <c r="E343" s="19" t="s">
        <v>342</v>
      </c>
      <c r="F343" s="19" t="s">
        <v>59</v>
      </c>
      <c r="G343" s="19"/>
      <c r="H343" s="32" t="s">
        <v>354</v>
      </c>
      <c r="I343" s="59">
        <v>3340</v>
      </c>
      <c r="J343" s="24">
        <f t="shared" si="86"/>
        <v>3851</v>
      </c>
      <c r="K343" s="28">
        <f t="shared" ref="K343:O343" si="92">K344</f>
        <v>0</v>
      </c>
      <c r="L343" s="28">
        <f t="shared" si="92"/>
        <v>2920</v>
      </c>
      <c r="M343" s="28">
        <f t="shared" si="92"/>
        <v>927</v>
      </c>
      <c r="N343" s="56">
        <f t="shared" si="92"/>
        <v>4</v>
      </c>
      <c r="O343" s="28">
        <f t="shared" si="92"/>
        <v>0</v>
      </c>
      <c r="P343" s="57"/>
    </row>
    <row r="344" hidden="1" spans="1:16">
      <c r="A344" s="17"/>
      <c r="B344" s="29"/>
      <c r="C344" s="29"/>
      <c r="D344" s="17"/>
      <c r="E344" s="19" t="s">
        <v>342</v>
      </c>
      <c r="F344" s="19" t="s">
        <v>59</v>
      </c>
      <c r="G344" s="19" t="s">
        <v>23</v>
      </c>
      <c r="H344" s="32" t="s">
        <v>355</v>
      </c>
      <c r="I344" s="59">
        <v>3340</v>
      </c>
      <c r="J344" s="24">
        <f t="shared" si="86"/>
        <v>3851</v>
      </c>
      <c r="K344" s="28"/>
      <c r="L344" s="28">
        <v>2920</v>
      </c>
      <c r="M344" s="28">
        <v>927</v>
      </c>
      <c r="N344" s="56">
        <v>4</v>
      </c>
      <c r="O344" s="28"/>
      <c r="P344" s="57"/>
    </row>
    <row r="345" hidden="1" spans="1:16">
      <c r="A345" s="17"/>
      <c r="B345" s="29"/>
      <c r="C345" s="29"/>
      <c r="D345" s="17"/>
      <c r="E345" s="19" t="s">
        <v>342</v>
      </c>
      <c r="F345" s="19" t="s">
        <v>34</v>
      </c>
      <c r="G345" s="19"/>
      <c r="H345" s="32" t="s">
        <v>356</v>
      </c>
      <c r="I345" s="59">
        <v>100</v>
      </c>
      <c r="J345" s="24">
        <f t="shared" si="86"/>
        <v>100</v>
      </c>
      <c r="K345" s="28">
        <f t="shared" ref="K345:O345" si="93">K346</f>
        <v>0</v>
      </c>
      <c r="L345" s="28">
        <f t="shared" si="93"/>
        <v>0</v>
      </c>
      <c r="M345" s="28">
        <f t="shared" si="93"/>
        <v>100</v>
      </c>
      <c r="N345" s="56">
        <f t="shared" si="93"/>
        <v>0</v>
      </c>
      <c r="O345" s="28">
        <f t="shared" si="93"/>
        <v>0</v>
      </c>
      <c r="P345" s="57"/>
    </row>
    <row r="346" hidden="1" spans="1:16">
      <c r="A346" s="17"/>
      <c r="B346" s="29"/>
      <c r="C346" s="29"/>
      <c r="D346" s="17"/>
      <c r="E346" s="19" t="s">
        <v>342</v>
      </c>
      <c r="F346" s="19" t="s">
        <v>34</v>
      </c>
      <c r="G346" s="19" t="s">
        <v>23</v>
      </c>
      <c r="H346" s="32" t="s">
        <v>357</v>
      </c>
      <c r="I346" s="59">
        <v>100</v>
      </c>
      <c r="J346" s="24">
        <f t="shared" si="86"/>
        <v>100</v>
      </c>
      <c r="K346" s="28"/>
      <c r="L346" s="28"/>
      <c r="M346" s="28">
        <v>100</v>
      </c>
      <c r="N346" s="56"/>
      <c r="O346" s="28"/>
      <c r="P346" s="57"/>
    </row>
    <row r="347" hidden="1" spans="1:16">
      <c r="A347" s="17"/>
      <c r="B347" s="29"/>
      <c r="C347" s="29"/>
      <c r="D347" s="17"/>
      <c r="E347" s="19" t="s">
        <v>342</v>
      </c>
      <c r="F347" s="19" t="s">
        <v>40</v>
      </c>
      <c r="G347" s="19" t="s">
        <v>40</v>
      </c>
      <c r="H347" s="32" t="s">
        <v>358</v>
      </c>
      <c r="I347" s="59">
        <v>1824</v>
      </c>
      <c r="J347" s="24">
        <f t="shared" si="86"/>
        <v>80</v>
      </c>
      <c r="K347" s="28"/>
      <c r="L347" s="28"/>
      <c r="M347" s="28"/>
      <c r="N347" s="56">
        <v>80</v>
      </c>
      <c r="O347" s="28"/>
      <c r="P347" s="57"/>
    </row>
    <row r="348" hidden="1" spans="1:16">
      <c r="A348" s="17"/>
      <c r="B348" s="29"/>
      <c r="C348" s="29"/>
      <c r="D348" s="17"/>
      <c r="E348" s="19" t="s">
        <v>359</v>
      </c>
      <c r="F348" s="19"/>
      <c r="G348" s="19"/>
      <c r="H348" s="32" t="s">
        <v>360</v>
      </c>
      <c r="I348" s="59">
        <v>5831.87</v>
      </c>
      <c r="J348" s="24">
        <f t="shared" si="86"/>
        <v>7025.3</v>
      </c>
      <c r="K348" s="28">
        <f t="shared" ref="K348:O348" si="94">SUM(K349,K364,K370,K383,K391,K397,K400)+K402</f>
        <v>1080.65</v>
      </c>
      <c r="L348" s="28">
        <f t="shared" si="94"/>
        <v>2074.48</v>
      </c>
      <c r="M348" s="28">
        <f t="shared" si="94"/>
        <v>3870.17</v>
      </c>
      <c r="N348" s="56">
        <f t="shared" si="94"/>
        <v>0</v>
      </c>
      <c r="O348" s="28">
        <f t="shared" si="94"/>
        <v>0</v>
      </c>
      <c r="P348" s="57"/>
    </row>
    <row r="349" hidden="1" spans="1:16">
      <c r="A349" s="17"/>
      <c r="B349" s="29"/>
      <c r="C349" s="29"/>
      <c r="D349" s="17"/>
      <c r="E349" s="19" t="s">
        <v>359</v>
      </c>
      <c r="F349" s="19" t="s">
        <v>23</v>
      </c>
      <c r="G349" s="19"/>
      <c r="H349" s="32" t="s">
        <v>361</v>
      </c>
      <c r="I349" s="59">
        <v>1546.76</v>
      </c>
      <c r="J349" s="24">
        <f t="shared" si="86"/>
        <v>3613.98</v>
      </c>
      <c r="K349" s="28">
        <f t="shared" ref="K349:O349" si="95">SUM(K350:K363)</f>
        <v>989.18</v>
      </c>
      <c r="L349" s="28">
        <f t="shared" si="95"/>
        <v>1360</v>
      </c>
      <c r="M349" s="28">
        <f t="shared" si="95"/>
        <v>1264.8</v>
      </c>
      <c r="N349" s="56">
        <f t="shared" si="95"/>
        <v>0</v>
      </c>
      <c r="O349" s="28">
        <f t="shared" si="95"/>
        <v>0</v>
      </c>
      <c r="P349" s="57"/>
    </row>
    <row r="350" hidden="1" spans="1:16">
      <c r="A350" s="17"/>
      <c r="B350" s="29"/>
      <c r="C350" s="29"/>
      <c r="D350" s="17"/>
      <c r="E350" s="19" t="s">
        <v>359</v>
      </c>
      <c r="F350" s="19" t="s">
        <v>23</v>
      </c>
      <c r="G350" s="19" t="s">
        <v>23</v>
      </c>
      <c r="H350" s="32" t="s">
        <v>345</v>
      </c>
      <c r="I350" s="59">
        <v>825.27</v>
      </c>
      <c r="J350" s="24">
        <f t="shared" si="86"/>
        <v>825.51</v>
      </c>
      <c r="K350" s="28">
        <v>825.51</v>
      </c>
      <c r="L350" s="28"/>
      <c r="M350" s="28"/>
      <c r="N350" s="56"/>
      <c r="O350" s="28"/>
      <c r="P350" s="57"/>
    </row>
    <row r="351" hidden="1" spans="1:16">
      <c r="A351" s="17"/>
      <c r="B351" s="29"/>
      <c r="C351" s="29"/>
      <c r="D351" s="17"/>
      <c r="E351" s="19" t="s">
        <v>359</v>
      </c>
      <c r="F351" s="19" t="s">
        <v>23</v>
      </c>
      <c r="G351" s="19" t="s">
        <v>28</v>
      </c>
      <c r="H351" s="32" t="s">
        <v>346</v>
      </c>
      <c r="I351" s="59">
        <v>222.04</v>
      </c>
      <c r="J351" s="24">
        <f t="shared" si="86"/>
        <v>163.67</v>
      </c>
      <c r="K351" s="28">
        <v>163.67</v>
      </c>
      <c r="L351" s="28"/>
      <c r="M351" s="28"/>
      <c r="N351" s="56"/>
      <c r="O351" s="28"/>
      <c r="P351" s="57"/>
    </row>
    <row r="352" hidden="1" spans="1:16">
      <c r="A352" s="17"/>
      <c r="B352" s="29"/>
      <c r="C352" s="29"/>
      <c r="D352" s="17"/>
      <c r="E352" s="19" t="s">
        <v>359</v>
      </c>
      <c r="F352" s="19" t="s">
        <v>23</v>
      </c>
      <c r="G352" s="19" t="s">
        <v>51</v>
      </c>
      <c r="H352" s="32" t="s">
        <v>362</v>
      </c>
      <c r="I352" s="59">
        <v>0</v>
      </c>
      <c r="J352" s="24">
        <f t="shared" si="86"/>
        <v>0</v>
      </c>
      <c r="K352" s="28"/>
      <c r="L352" s="28"/>
      <c r="M352" s="28"/>
      <c r="N352" s="56"/>
      <c r="O352" s="28"/>
      <c r="P352" s="57"/>
    </row>
    <row r="353" hidden="1" spans="1:16">
      <c r="A353" s="17"/>
      <c r="B353" s="29"/>
      <c r="C353" s="29"/>
      <c r="D353" s="17"/>
      <c r="E353" s="19" t="s">
        <v>359</v>
      </c>
      <c r="F353" s="19" t="s">
        <v>23</v>
      </c>
      <c r="G353" s="19" t="s">
        <v>31</v>
      </c>
      <c r="H353" s="32" t="s">
        <v>363</v>
      </c>
      <c r="I353" s="59">
        <v>19.65</v>
      </c>
      <c r="J353" s="24">
        <f t="shared" si="86"/>
        <v>0</v>
      </c>
      <c r="K353" s="28"/>
      <c r="L353" s="28"/>
      <c r="M353" s="28"/>
      <c r="N353" s="56"/>
      <c r="O353" s="28"/>
      <c r="P353" s="57"/>
    </row>
    <row r="354" hidden="1" spans="1:16">
      <c r="A354" s="17"/>
      <c r="B354" s="29"/>
      <c r="C354" s="29"/>
      <c r="D354" s="17"/>
      <c r="E354" s="19" t="s">
        <v>359</v>
      </c>
      <c r="F354" s="19" t="s">
        <v>23</v>
      </c>
      <c r="G354" s="19" t="s">
        <v>34</v>
      </c>
      <c r="H354" s="32" t="s">
        <v>364</v>
      </c>
      <c r="I354" s="59">
        <v>0</v>
      </c>
      <c r="J354" s="24">
        <f t="shared" si="86"/>
        <v>0</v>
      </c>
      <c r="K354" s="28"/>
      <c r="L354" s="28"/>
      <c r="M354" s="28"/>
      <c r="N354" s="56"/>
      <c r="O354" s="28"/>
      <c r="P354" s="57"/>
    </row>
    <row r="355" hidden="1" spans="1:16">
      <c r="A355" s="17"/>
      <c r="B355" s="29"/>
      <c r="C355" s="29"/>
      <c r="D355" s="17"/>
      <c r="E355" s="19" t="s">
        <v>359</v>
      </c>
      <c r="F355" s="19" t="s">
        <v>23</v>
      </c>
      <c r="G355" s="19" t="s">
        <v>37</v>
      </c>
      <c r="H355" s="32" t="s">
        <v>365</v>
      </c>
      <c r="I355" s="59">
        <v>45</v>
      </c>
      <c r="J355" s="24">
        <f t="shared" si="86"/>
        <v>45</v>
      </c>
      <c r="K355" s="28"/>
      <c r="L355" s="28"/>
      <c r="M355" s="28">
        <v>45</v>
      </c>
      <c r="N355" s="56"/>
      <c r="O355" s="28"/>
      <c r="P355" s="57"/>
    </row>
    <row r="356" hidden="1" spans="1:16">
      <c r="A356" s="17"/>
      <c r="B356" s="29"/>
      <c r="C356" s="29"/>
      <c r="D356" s="17"/>
      <c r="E356" s="19" t="s">
        <v>359</v>
      </c>
      <c r="F356" s="19" t="s">
        <v>23</v>
      </c>
      <c r="G356" s="19" t="s">
        <v>80</v>
      </c>
      <c r="H356" s="32" t="s">
        <v>366</v>
      </c>
      <c r="I356" s="59">
        <v>75</v>
      </c>
      <c r="J356" s="24">
        <f t="shared" si="86"/>
        <v>25</v>
      </c>
      <c r="K356" s="28"/>
      <c r="L356" s="28"/>
      <c r="M356" s="28">
        <v>25</v>
      </c>
      <c r="N356" s="56"/>
      <c r="O356" s="28"/>
      <c r="P356" s="57"/>
    </row>
    <row r="357" hidden="1" spans="1:16">
      <c r="A357" s="17"/>
      <c r="B357" s="29"/>
      <c r="C357" s="29"/>
      <c r="D357" s="17"/>
      <c r="E357" s="19" t="s">
        <v>359</v>
      </c>
      <c r="F357" s="19" t="s">
        <v>23</v>
      </c>
      <c r="G357" s="19" t="s">
        <v>251</v>
      </c>
      <c r="H357" s="32" t="s">
        <v>367</v>
      </c>
      <c r="I357" s="59">
        <v>0</v>
      </c>
      <c r="J357" s="24">
        <f t="shared" si="86"/>
        <v>0</v>
      </c>
      <c r="K357" s="28"/>
      <c r="L357" s="28"/>
      <c r="M357" s="28"/>
      <c r="N357" s="56"/>
      <c r="O357" s="28"/>
      <c r="P357" s="57"/>
    </row>
    <row r="358" hidden="1" spans="1:16">
      <c r="A358" s="17"/>
      <c r="B358" s="29"/>
      <c r="C358" s="29"/>
      <c r="D358" s="17"/>
      <c r="E358" s="19" t="s">
        <v>359</v>
      </c>
      <c r="F358" s="19" t="s">
        <v>23</v>
      </c>
      <c r="G358" s="19" t="s">
        <v>261</v>
      </c>
      <c r="H358" s="32" t="s">
        <v>368</v>
      </c>
      <c r="I358" s="59">
        <v>0</v>
      </c>
      <c r="J358" s="24">
        <f t="shared" si="86"/>
        <v>0</v>
      </c>
      <c r="K358" s="28"/>
      <c r="L358" s="28"/>
      <c r="M358" s="28"/>
      <c r="N358" s="56"/>
      <c r="O358" s="28"/>
      <c r="P358" s="57"/>
    </row>
    <row r="359" hidden="1" spans="1:16">
      <c r="A359" s="17"/>
      <c r="B359" s="29"/>
      <c r="C359" s="29"/>
      <c r="D359" s="17"/>
      <c r="E359" s="19" t="s">
        <v>359</v>
      </c>
      <c r="F359" s="19" t="s">
        <v>23</v>
      </c>
      <c r="G359" s="19" t="s">
        <v>369</v>
      </c>
      <c r="H359" s="32" t="s">
        <v>370</v>
      </c>
      <c r="I359" s="59">
        <v>320</v>
      </c>
      <c r="J359" s="24">
        <f t="shared" si="86"/>
        <v>320</v>
      </c>
      <c r="K359" s="28"/>
      <c r="L359" s="28"/>
      <c r="M359" s="28">
        <v>320</v>
      </c>
      <c r="N359" s="56"/>
      <c r="O359" s="28"/>
      <c r="P359" s="57"/>
    </row>
    <row r="360" hidden="1" spans="1:16">
      <c r="A360" s="17"/>
      <c r="B360" s="29"/>
      <c r="C360" s="29"/>
      <c r="D360" s="17"/>
      <c r="E360" s="19" t="s">
        <v>359</v>
      </c>
      <c r="F360" s="19" t="s">
        <v>23</v>
      </c>
      <c r="G360" s="19" t="s">
        <v>371</v>
      </c>
      <c r="H360" s="32" t="s">
        <v>372</v>
      </c>
      <c r="I360" s="59">
        <v>0</v>
      </c>
      <c r="J360" s="24">
        <f t="shared" si="86"/>
        <v>0</v>
      </c>
      <c r="K360" s="28"/>
      <c r="L360" s="28"/>
      <c r="M360" s="28"/>
      <c r="N360" s="56"/>
      <c r="O360" s="28"/>
      <c r="P360" s="57"/>
    </row>
    <row r="361" hidden="1" spans="1:16">
      <c r="A361" s="17"/>
      <c r="B361" s="29"/>
      <c r="C361" s="29"/>
      <c r="D361" s="17"/>
      <c r="E361" s="19" t="s">
        <v>359</v>
      </c>
      <c r="F361" s="19" t="s">
        <v>23</v>
      </c>
      <c r="G361" s="19" t="s">
        <v>102</v>
      </c>
      <c r="H361" s="32" t="s">
        <v>373</v>
      </c>
      <c r="I361" s="59">
        <v>16</v>
      </c>
      <c r="J361" s="24">
        <f t="shared" si="86"/>
        <v>5</v>
      </c>
      <c r="K361" s="28"/>
      <c r="L361" s="28"/>
      <c r="M361" s="28">
        <v>5</v>
      </c>
      <c r="N361" s="56"/>
      <c r="O361" s="28"/>
      <c r="P361" s="57"/>
    </row>
    <row r="362" ht="15" hidden="1" customHeight="1" spans="1:16">
      <c r="A362" s="17"/>
      <c r="B362" s="29"/>
      <c r="C362" s="29"/>
      <c r="D362" s="17"/>
      <c r="E362" s="19" t="s">
        <v>359</v>
      </c>
      <c r="F362" s="19" t="s">
        <v>23</v>
      </c>
      <c r="G362" s="19" t="s">
        <v>374</v>
      </c>
      <c r="H362" s="32" t="s">
        <v>375</v>
      </c>
      <c r="I362" s="59">
        <v>3.8</v>
      </c>
      <c r="J362" s="24">
        <f t="shared" si="86"/>
        <v>63.8</v>
      </c>
      <c r="K362" s="28"/>
      <c r="L362" s="28"/>
      <c r="M362" s="28">
        <v>63.8</v>
      </c>
      <c r="N362" s="56"/>
      <c r="O362" s="28"/>
      <c r="P362" s="57"/>
    </row>
    <row r="363" hidden="1" spans="1:16">
      <c r="A363" s="17"/>
      <c r="B363" s="29"/>
      <c r="C363" s="29"/>
      <c r="D363" s="17"/>
      <c r="E363" s="19" t="s">
        <v>359</v>
      </c>
      <c r="F363" s="19" t="s">
        <v>23</v>
      </c>
      <c r="G363" s="19" t="s">
        <v>40</v>
      </c>
      <c r="H363" s="32" t="s">
        <v>376</v>
      </c>
      <c r="I363" s="59">
        <v>20</v>
      </c>
      <c r="J363" s="24">
        <f t="shared" si="86"/>
        <v>2166</v>
      </c>
      <c r="K363" s="28"/>
      <c r="L363" s="28">
        <v>1360</v>
      </c>
      <c r="M363" s="28">
        <v>806</v>
      </c>
      <c r="N363" s="56"/>
      <c r="O363" s="28"/>
      <c r="P363" s="57"/>
    </row>
    <row r="364" hidden="1" spans="1:16">
      <c r="A364" s="17"/>
      <c r="B364" s="29"/>
      <c r="C364" s="29"/>
      <c r="D364" s="17"/>
      <c r="E364" s="19" t="s">
        <v>359</v>
      </c>
      <c r="F364" s="19" t="s">
        <v>28</v>
      </c>
      <c r="G364" s="19"/>
      <c r="H364" s="32" t="s">
        <v>377</v>
      </c>
      <c r="I364" s="59">
        <v>22.37</v>
      </c>
      <c r="J364" s="24">
        <f t="shared" si="86"/>
        <v>522.37</v>
      </c>
      <c r="K364" s="28">
        <f t="shared" ref="K364:O364" si="96">SUM(K365:K369)</f>
        <v>0</v>
      </c>
      <c r="L364" s="28">
        <f t="shared" si="96"/>
        <v>0</v>
      </c>
      <c r="M364" s="28">
        <f t="shared" si="96"/>
        <v>522.37</v>
      </c>
      <c r="N364" s="56">
        <f t="shared" si="96"/>
        <v>0</v>
      </c>
      <c r="O364" s="28">
        <f t="shared" si="96"/>
        <v>0</v>
      </c>
      <c r="P364" s="57"/>
    </row>
    <row r="365" hidden="1" spans="1:16">
      <c r="A365" s="17"/>
      <c r="B365" s="29"/>
      <c r="C365" s="29"/>
      <c r="D365" s="17"/>
      <c r="E365" s="19" t="s">
        <v>359</v>
      </c>
      <c r="F365" s="19" t="s">
        <v>28</v>
      </c>
      <c r="G365" s="19" t="s">
        <v>23</v>
      </c>
      <c r="H365" s="32" t="s">
        <v>345</v>
      </c>
      <c r="I365" s="59">
        <v>0</v>
      </c>
      <c r="J365" s="24">
        <f t="shared" si="86"/>
        <v>0</v>
      </c>
      <c r="K365" s="28"/>
      <c r="L365" s="28"/>
      <c r="M365" s="28"/>
      <c r="N365" s="56"/>
      <c r="O365" s="28"/>
      <c r="P365" s="57"/>
    </row>
    <row r="366" hidden="1" spans="1:16">
      <c r="A366" s="17"/>
      <c r="B366" s="29"/>
      <c r="C366" s="29"/>
      <c r="D366" s="17"/>
      <c r="E366" s="19" t="s">
        <v>359</v>
      </c>
      <c r="F366" s="19" t="s">
        <v>28</v>
      </c>
      <c r="G366" s="19" t="s">
        <v>28</v>
      </c>
      <c r="H366" s="32" t="s">
        <v>346</v>
      </c>
      <c r="I366" s="59">
        <v>0</v>
      </c>
      <c r="J366" s="24">
        <f t="shared" si="86"/>
        <v>0</v>
      </c>
      <c r="K366" s="28"/>
      <c r="L366" s="28"/>
      <c r="M366" s="28"/>
      <c r="N366" s="56"/>
      <c r="O366" s="28"/>
      <c r="P366" s="57"/>
    </row>
    <row r="367" hidden="1" spans="1:16">
      <c r="A367" s="17"/>
      <c r="B367" s="29"/>
      <c r="C367" s="29"/>
      <c r="D367" s="17"/>
      <c r="E367" s="19" t="s">
        <v>359</v>
      </c>
      <c r="F367" s="19" t="s">
        <v>28</v>
      </c>
      <c r="G367" s="19" t="s">
        <v>59</v>
      </c>
      <c r="H367" s="32" t="s">
        <v>378</v>
      </c>
      <c r="I367" s="59">
        <v>0</v>
      </c>
      <c r="J367" s="24">
        <f t="shared" si="86"/>
        <v>0</v>
      </c>
      <c r="K367" s="28"/>
      <c r="L367" s="28"/>
      <c r="M367" s="28"/>
      <c r="N367" s="56"/>
      <c r="O367" s="28"/>
      <c r="P367" s="57"/>
    </row>
    <row r="368" hidden="1" spans="1:16">
      <c r="A368" s="17"/>
      <c r="B368" s="29"/>
      <c r="C368" s="29"/>
      <c r="D368" s="17"/>
      <c r="E368" s="19" t="s">
        <v>359</v>
      </c>
      <c r="F368" s="19" t="s">
        <v>28</v>
      </c>
      <c r="G368" s="19" t="s">
        <v>80</v>
      </c>
      <c r="H368" s="32" t="s">
        <v>379</v>
      </c>
      <c r="I368" s="59">
        <v>22.37</v>
      </c>
      <c r="J368" s="24">
        <f t="shared" si="86"/>
        <v>22.37</v>
      </c>
      <c r="K368" s="28"/>
      <c r="L368" s="28"/>
      <c r="M368" s="28">
        <v>22.37</v>
      </c>
      <c r="N368" s="56"/>
      <c r="O368" s="28"/>
      <c r="P368" s="57"/>
    </row>
    <row r="369" hidden="1" spans="1:16">
      <c r="A369" s="17"/>
      <c r="B369" s="29"/>
      <c r="C369" s="29"/>
      <c r="D369" s="17"/>
      <c r="E369" s="19" t="s">
        <v>359</v>
      </c>
      <c r="F369" s="19" t="s">
        <v>28</v>
      </c>
      <c r="G369" s="19" t="s">
        <v>40</v>
      </c>
      <c r="H369" s="32" t="s">
        <v>380</v>
      </c>
      <c r="I369" s="59">
        <v>0</v>
      </c>
      <c r="J369" s="24">
        <f t="shared" si="86"/>
        <v>500</v>
      </c>
      <c r="K369" s="28"/>
      <c r="L369" s="28"/>
      <c r="M369" s="28">
        <v>500</v>
      </c>
      <c r="N369" s="56"/>
      <c r="O369" s="28"/>
      <c r="P369" s="57"/>
    </row>
    <row r="370" hidden="1" spans="1:16">
      <c r="A370" s="17"/>
      <c r="B370" s="29"/>
      <c r="C370" s="29"/>
      <c r="D370" s="17"/>
      <c r="E370" s="19" t="s">
        <v>359</v>
      </c>
      <c r="F370" s="19" t="s">
        <v>51</v>
      </c>
      <c r="G370" s="19"/>
      <c r="H370" s="32" t="s">
        <v>381</v>
      </c>
      <c r="I370" s="59">
        <v>1549.61</v>
      </c>
      <c r="J370" s="24">
        <f t="shared" si="86"/>
        <v>1321.47</v>
      </c>
      <c r="K370" s="28">
        <f t="shared" ref="K370:O370" si="97">SUM(K371:K382)</f>
        <v>91.47</v>
      </c>
      <c r="L370" s="28">
        <f t="shared" si="97"/>
        <v>198</v>
      </c>
      <c r="M370" s="28">
        <f t="shared" si="97"/>
        <v>1032</v>
      </c>
      <c r="N370" s="56">
        <f t="shared" si="97"/>
        <v>0</v>
      </c>
      <c r="O370" s="28">
        <f t="shared" si="97"/>
        <v>0</v>
      </c>
      <c r="P370" s="57"/>
    </row>
    <row r="371" hidden="1" spans="1:16">
      <c r="A371" s="17"/>
      <c r="B371" s="29"/>
      <c r="C371" s="29"/>
      <c r="D371" s="17"/>
      <c r="E371" s="19" t="s">
        <v>359</v>
      </c>
      <c r="F371" s="19" t="s">
        <v>51</v>
      </c>
      <c r="G371" s="19" t="s">
        <v>23</v>
      </c>
      <c r="H371" s="32" t="s">
        <v>345</v>
      </c>
      <c r="I371" s="59">
        <v>86.61</v>
      </c>
      <c r="J371" s="24">
        <f t="shared" si="86"/>
        <v>78.03</v>
      </c>
      <c r="K371" s="28">
        <v>78.03</v>
      </c>
      <c r="L371" s="28"/>
      <c r="M371" s="28"/>
      <c r="N371" s="56"/>
      <c r="O371" s="28"/>
      <c r="P371" s="57"/>
    </row>
    <row r="372" hidden="1" spans="1:16">
      <c r="A372" s="17"/>
      <c r="B372" s="29"/>
      <c r="C372" s="29"/>
      <c r="D372" s="17"/>
      <c r="E372" s="19" t="s">
        <v>359</v>
      </c>
      <c r="F372" s="19" t="s">
        <v>51</v>
      </c>
      <c r="G372" s="19" t="s">
        <v>28</v>
      </c>
      <c r="H372" s="32" t="s">
        <v>346</v>
      </c>
      <c r="I372" s="59">
        <v>81</v>
      </c>
      <c r="J372" s="24">
        <f t="shared" si="86"/>
        <v>13.44</v>
      </c>
      <c r="K372" s="28">
        <v>13.44</v>
      </c>
      <c r="L372" s="28"/>
      <c r="M372" s="28"/>
      <c r="N372" s="56"/>
      <c r="O372" s="28"/>
      <c r="P372" s="57"/>
    </row>
    <row r="373" hidden="1" spans="1:16">
      <c r="A373" s="17"/>
      <c r="B373" s="29"/>
      <c r="C373" s="29"/>
      <c r="D373" s="17"/>
      <c r="E373" s="19" t="s">
        <v>359</v>
      </c>
      <c r="F373" s="19" t="s">
        <v>51</v>
      </c>
      <c r="G373" s="19" t="s">
        <v>59</v>
      </c>
      <c r="H373" s="32" t="s">
        <v>382</v>
      </c>
      <c r="I373" s="59">
        <v>150</v>
      </c>
      <c r="J373" s="24">
        <f t="shared" si="86"/>
        <v>150</v>
      </c>
      <c r="K373" s="28"/>
      <c r="L373" s="28"/>
      <c r="M373" s="28">
        <v>150</v>
      </c>
      <c r="N373" s="56"/>
      <c r="O373" s="28"/>
      <c r="P373" s="57"/>
    </row>
    <row r="374" hidden="1" spans="1:16">
      <c r="A374" s="17"/>
      <c r="B374" s="29"/>
      <c r="C374" s="29"/>
      <c r="D374" s="17"/>
      <c r="E374" s="19" t="s">
        <v>359</v>
      </c>
      <c r="F374" s="19" t="s">
        <v>51</v>
      </c>
      <c r="G374" s="19" t="s">
        <v>34</v>
      </c>
      <c r="H374" s="32" t="s">
        <v>383</v>
      </c>
      <c r="I374" s="59">
        <v>30</v>
      </c>
      <c r="J374" s="24">
        <f t="shared" si="86"/>
        <v>30</v>
      </c>
      <c r="K374" s="28"/>
      <c r="L374" s="28"/>
      <c r="M374" s="28">
        <v>30</v>
      </c>
      <c r="N374" s="56"/>
      <c r="O374" s="28"/>
      <c r="P374" s="57"/>
    </row>
    <row r="375" hidden="1" spans="1:16">
      <c r="A375" s="17"/>
      <c r="B375" s="29"/>
      <c r="C375" s="29"/>
      <c r="D375" s="17"/>
      <c r="E375" s="19" t="s">
        <v>359</v>
      </c>
      <c r="F375" s="19" t="s">
        <v>51</v>
      </c>
      <c r="G375" s="19" t="s">
        <v>37</v>
      </c>
      <c r="H375" s="32" t="s">
        <v>384</v>
      </c>
      <c r="I375" s="59">
        <v>0</v>
      </c>
      <c r="J375" s="24">
        <f t="shared" si="86"/>
        <v>0</v>
      </c>
      <c r="K375" s="28"/>
      <c r="L375" s="28"/>
      <c r="M375" s="28"/>
      <c r="N375" s="56"/>
      <c r="O375" s="28"/>
      <c r="P375" s="57"/>
    </row>
    <row r="376" hidden="1" spans="1:16">
      <c r="A376" s="17"/>
      <c r="B376" s="29"/>
      <c r="C376" s="29"/>
      <c r="D376" s="17"/>
      <c r="E376" s="19" t="s">
        <v>359</v>
      </c>
      <c r="F376" s="19" t="s">
        <v>51</v>
      </c>
      <c r="G376" s="19" t="s">
        <v>84</v>
      </c>
      <c r="H376" s="32" t="s">
        <v>385</v>
      </c>
      <c r="I376" s="59">
        <v>0</v>
      </c>
      <c r="J376" s="24">
        <f t="shared" si="86"/>
        <v>0</v>
      </c>
      <c r="K376" s="28"/>
      <c r="L376" s="28"/>
      <c r="M376" s="28"/>
      <c r="N376" s="56"/>
      <c r="O376" s="28"/>
      <c r="P376" s="57"/>
    </row>
    <row r="377" hidden="1" spans="1:16">
      <c r="A377" s="17"/>
      <c r="B377" s="29"/>
      <c r="C377" s="29"/>
      <c r="D377" s="17"/>
      <c r="E377" s="19" t="s">
        <v>359</v>
      </c>
      <c r="F377" s="19" t="s">
        <v>51</v>
      </c>
      <c r="G377" s="19" t="s">
        <v>91</v>
      </c>
      <c r="H377" s="32" t="s">
        <v>386</v>
      </c>
      <c r="I377" s="59">
        <v>352</v>
      </c>
      <c r="J377" s="24">
        <f t="shared" si="86"/>
        <v>352</v>
      </c>
      <c r="K377" s="28"/>
      <c r="L377" s="28"/>
      <c r="M377" s="28">
        <v>352</v>
      </c>
      <c r="N377" s="56"/>
      <c r="O377" s="28"/>
      <c r="P377" s="80"/>
    </row>
    <row r="378" hidden="1" spans="1:16">
      <c r="A378" s="17"/>
      <c r="B378" s="29"/>
      <c r="C378" s="29"/>
      <c r="D378" s="17"/>
      <c r="E378" s="19" t="s">
        <v>359</v>
      </c>
      <c r="F378" s="19" t="s">
        <v>51</v>
      </c>
      <c r="G378" s="19" t="s">
        <v>94</v>
      </c>
      <c r="H378" s="32" t="s">
        <v>387</v>
      </c>
      <c r="I378" s="59">
        <v>0</v>
      </c>
      <c r="J378" s="24">
        <f t="shared" si="86"/>
        <v>0</v>
      </c>
      <c r="K378" s="28"/>
      <c r="L378" s="81"/>
      <c r="M378" s="28"/>
      <c r="N378" s="56"/>
      <c r="O378" s="81"/>
      <c r="P378" s="57"/>
    </row>
    <row r="379" hidden="1" spans="1:16">
      <c r="A379" s="17"/>
      <c r="B379" s="29"/>
      <c r="C379" s="29"/>
      <c r="D379" s="17"/>
      <c r="E379" s="19" t="s">
        <v>359</v>
      </c>
      <c r="F379" s="19" t="s">
        <v>51</v>
      </c>
      <c r="G379" s="19" t="s">
        <v>134</v>
      </c>
      <c r="H379" s="32" t="s">
        <v>388</v>
      </c>
      <c r="I379" s="59">
        <v>800</v>
      </c>
      <c r="J379" s="24">
        <f t="shared" si="86"/>
        <v>0</v>
      </c>
      <c r="K379" s="28"/>
      <c r="L379" s="81"/>
      <c r="M379" s="28"/>
      <c r="N379" s="56"/>
      <c r="O379" s="81"/>
      <c r="P379" s="82"/>
    </row>
    <row r="380" ht="14" hidden="1" customHeight="1" spans="1:16">
      <c r="A380" s="17"/>
      <c r="B380" s="29"/>
      <c r="C380" s="29"/>
      <c r="D380" s="17"/>
      <c r="E380" s="19" t="s">
        <v>359</v>
      </c>
      <c r="F380" s="19" t="s">
        <v>51</v>
      </c>
      <c r="G380" s="19" t="s">
        <v>114</v>
      </c>
      <c r="H380" s="32" t="s">
        <v>389</v>
      </c>
      <c r="I380" s="59">
        <v>0</v>
      </c>
      <c r="J380" s="24">
        <f t="shared" si="86"/>
        <v>0</v>
      </c>
      <c r="K380" s="28"/>
      <c r="L380" s="81"/>
      <c r="M380" s="28"/>
      <c r="N380" s="56"/>
      <c r="O380" s="81"/>
      <c r="P380" s="57"/>
    </row>
    <row r="381" hidden="1" spans="1:16">
      <c r="A381" s="17"/>
      <c r="B381" s="29"/>
      <c r="C381" s="29"/>
      <c r="D381" s="17"/>
      <c r="E381" s="19" t="s">
        <v>359</v>
      </c>
      <c r="F381" s="19" t="s">
        <v>51</v>
      </c>
      <c r="G381" s="19" t="s">
        <v>369</v>
      </c>
      <c r="H381" s="32" t="s">
        <v>390</v>
      </c>
      <c r="I381" s="59">
        <v>0</v>
      </c>
      <c r="J381" s="24">
        <f t="shared" si="86"/>
        <v>0</v>
      </c>
      <c r="K381" s="28"/>
      <c r="L381" s="28"/>
      <c r="M381" s="28"/>
      <c r="N381" s="56"/>
      <c r="O381" s="28"/>
      <c r="P381" s="54"/>
    </row>
    <row r="382" hidden="1" spans="1:16">
      <c r="A382" s="17"/>
      <c r="B382" s="29"/>
      <c r="C382" s="29"/>
      <c r="D382" s="17"/>
      <c r="E382" s="19" t="s">
        <v>359</v>
      </c>
      <c r="F382" s="19" t="s">
        <v>51</v>
      </c>
      <c r="G382" s="19" t="s">
        <v>40</v>
      </c>
      <c r="H382" s="32" t="s">
        <v>391</v>
      </c>
      <c r="I382" s="59">
        <v>50</v>
      </c>
      <c r="J382" s="24">
        <f t="shared" si="86"/>
        <v>698</v>
      </c>
      <c r="K382" s="28"/>
      <c r="L382" s="28">
        <v>198</v>
      </c>
      <c r="M382" s="28">
        <v>500</v>
      </c>
      <c r="N382" s="56"/>
      <c r="O382" s="28"/>
      <c r="P382" s="57"/>
    </row>
    <row r="383" hidden="1" spans="1:16">
      <c r="A383" s="17"/>
      <c r="B383" s="29"/>
      <c r="C383" s="29"/>
      <c r="D383" s="17"/>
      <c r="E383" s="19" t="s">
        <v>359</v>
      </c>
      <c r="F383" s="19" t="s">
        <v>59</v>
      </c>
      <c r="G383" s="19"/>
      <c r="H383" s="32" t="s">
        <v>392</v>
      </c>
      <c r="I383" s="59">
        <v>1609.93</v>
      </c>
      <c r="J383" s="24">
        <f t="shared" si="86"/>
        <v>499</v>
      </c>
      <c r="K383" s="28">
        <f t="shared" ref="K383:O383" si="98">SUM(K384:K390)</f>
        <v>0</v>
      </c>
      <c r="L383" s="28">
        <f t="shared" si="98"/>
        <v>0</v>
      </c>
      <c r="M383" s="28">
        <f t="shared" si="98"/>
        <v>499</v>
      </c>
      <c r="N383" s="56">
        <f t="shared" si="98"/>
        <v>0</v>
      </c>
      <c r="O383" s="28">
        <f t="shared" si="98"/>
        <v>0</v>
      </c>
      <c r="P383" s="57"/>
    </row>
    <row r="384" hidden="1" spans="1:16">
      <c r="A384" s="17"/>
      <c r="B384" s="29"/>
      <c r="C384" s="29"/>
      <c r="D384" s="17"/>
      <c r="E384" s="19" t="s">
        <v>359</v>
      </c>
      <c r="F384" s="19" t="s">
        <v>59</v>
      </c>
      <c r="G384" s="19" t="s">
        <v>23</v>
      </c>
      <c r="H384" s="32" t="s">
        <v>345</v>
      </c>
      <c r="I384" s="59">
        <v>28.31</v>
      </c>
      <c r="J384" s="24">
        <f t="shared" si="86"/>
        <v>0</v>
      </c>
      <c r="K384" s="28"/>
      <c r="L384" s="28"/>
      <c r="M384" s="28"/>
      <c r="N384" s="56"/>
      <c r="O384" s="28"/>
      <c r="P384" s="57"/>
    </row>
    <row r="385" hidden="1" spans="1:16">
      <c r="A385" s="17"/>
      <c r="B385" s="29"/>
      <c r="C385" s="29"/>
      <c r="D385" s="17"/>
      <c r="E385" s="19" t="s">
        <v>359</v>
      </c>
      <c r="F385" s="19" t="s">
        <v>59</v>
      </c>
      <c r="G385" s="19" t="s">
        <v>28</v>
      </c>
      <c r="H385" s="32" t="s">
        <v>346</v>
      </c>
      <c r="I385" s="59">
        <v>5.62</v>
      </c>
      <c r="J385" s="24">
        <f t="shared" si="86"/>
        <v>0</v>
      </c>
      <c r="K385" s="28"/>
      <c r="L385" s="28"/>
      <c r="M385" s="28"/>
      <c r="N385" s="56"/>
      <c r="O385" s="28"/>
      <c r="P385" s="57"/>
    </row>
    <row r="386" hidden="1" spans="1:16">
      <c r="A386" s="17"/>
      <c r="B386" s="29"/>
      <c r="C386" s="29"/>
      <c r="D386" s="17"/>
      <c r="E386" s="19" t="s">
        <v>359</v>
      </c>
      <c r="F386" s="19" t="s">
        <v>59</v>
      </c>
      <c r="G386" s="19" t="s">
        <v>31</v>
      </c>
      <c r="H386" s="32" t="s">
        <v>393</v>
      </c>
      <c r="I386" s="59">
        <v>750</v>
      </c>
      <c r="J386" s="24">
        <f t="shared" si="86"/>
        <v>101</v>
      </c>
      <c r="K386" s="28"/>
      <c r="L386" s="28"/>
      <c r="M386" s="28">
        <f>750-649</f>
        <v>101</v>
      </c>
      <c r="N386" s="56"/>
      <c r="O386" s="28"/>
      <c r="P386" s="57">
        <v>-649</v>
      </c>
    </row>
    <row r="387" hidden="1" spans="1:16">
      <c r="A387" s="17"/>
      <c r="B387" s="29"/>
      <c r="C387" s="29"/>
      <c r="D387" s="17"/>
      <c r="E387" s="19" t="s">
        <v>359</v>
      </c>
      <c r="F387" s="19" t="s">
        <v>59</v>
      </c>
      <c r="G387" s="19" t="s">
        <v>59</v>
      </c>
      <c r="H387" s="32" t="s">
        <v>394</v>
      </c>
      <c r="I387" s="59">
        <v>826</v>
      </c>
      <c r="J387" s="24">
        <f t="shared" si="86"/>
        <v>398</v>
      </c>
      <c r="K387" s="28"/>
      <c r="L387" s="28"/>
      <c r="M387" s="28">
        <v>398</v>
      </c>
      <c r="N387" s="56"/>
      <c r="O387" s="28"/>
      <c r="P387" s="57"/>
    </row>
    <row r="388" hidden="1" spans="1:16">
      <c r="A388" s="17"/>
      <c r="B388" s="29"/>
      <c r="C388" s="29"/>
      <c r="D388" s="17"/>
      <c r="E388" s="19" t="s">
        <v>359</v>
      </c>
      <c r="F388" s="19" t="s">
        <v>59</v>
      </c>
      <c r="G388" s="19" t="s">
        <v>34</v>
      </c>
      <c r="H388" s="32" t="s">
        <v>395</v>
      </c>
      <c r="I388" s="59">
        <v>0</v>
      </c>
      <c r="J388" s="24">
        <f t="shared" si="86"/>
        <v>0</v>
      </c>
      <c r="K388" s="28"/>
      <c r="L388" s="28"/>
      <c r="M388" s="28"/>
      <c r="N388" s="56"/>
      <c r="O388" s="28"/>
      <c r="P388" s="57"/>
    </row>
    <row r="389" hidden="1" spans="1:16">
      <c r="A389" s="17"/>
      <c r="B389" s="29"/>
      <c r="C389" s="29"/>
      <c r="D389" s="17"/>
      <c r="E389" s="19" t="s">
        <v>359</v>
      </c>
      <c r="F389" s="19" t="s">
        <v>59</v>
      </c>
      <c r="G389" s="19" t="s">
        <v>75</v>
      </c>
      <c r="H389" s="32" t="s">
        <v>396</v>
      </c>
      <c r="I389" s="59">
        <v>0</v>
      </c>
      <c r="J389" s="24">
        <f t="shared" si="86"/>
        <v>0</v>
      </c>
      <c r="K389" s="28"/>
      <c r="L389" s="28"/>
      <c r="M389" s="28"/>
      <c r="N389" s="56"/>
      <c r="O389" s="28"/>
      <c r="P389" s="57"/>
    </row>
    <row r="390" hidden="1" spans="1:16">
      <c r="A390" s="17"/>
      <c r="B390" s="29"/>
      <c r="C390" s="29"/>
      <c r="D390" s="17"/>
      <c r="E390" s="19" t="s">
        <v>359</v>
      </c>
      <c r="F390" s="19" t="s">
        <v>59</v>
      </c>
      <c r="G390" s="19" t="s">
        <v>40</v>
      </c>
      <c r="H390" s="83" t="s">
        <v>397</v>
      </c>
      <c r="I390" s="59">
        <v>0</v>
      </c>
      <c r="J390" s="24">
        <f t="shared" ref="J390:J453" si="99">SUM(K390:O390)</f>
        <v>0</v>
      </c>
      <c r="K390" s="28"/>
      <c r="L390" s="28"/>
      <c r="M390" s="28"/>
      <c r="N390" s="56"/>
      <c r="O390" s="28"/>
      <c r="P390" s="57"/>
    </row>
    <row r="391" hidden="1" spans="1:16">
      <c r="A391" s="17"/>
      <c r="B391" s="29"/>
      <c r="C391" s="29"/>
      <c r="D391" s="17"/>
      <c r="E391" s="19" t="s">
        <v>359</v>
      </c>
      <c r="F391" s="19" t="s">
        <v>75</v>
      </c>
      <c r="G391" s="19"/>
      <c r="H391" s="32" t="s">
        <v>398</v>
      </c>
      <c r="I391" s="59">
        <v>549.2</v>
      </c>
      <c r="J391" s="24">
        <f t="shared" si="99"/>
        <v>564.48</v>
      </c>
      <c r="K391" s="28">
        <f t="shared" ref="K391:O391" si="100">SUM(K392:K396)</f>
        <v>0</v>
      </c>
      <c r="L391" s="28">
        <f t="shared" si="100"/>
        <v>516.48</v>
      </c>
      <c r="M391" s="28">
        <f t="shared" si="100"/>
        <v>48</v>
      </c>
      <c r="N391" s="56">
        <f t="shared" si="100"/>
        <v>0</v>
      </c>
      <c r="O391" s="28">
        <f t="shared" si="100"/>
        <v>0</v>
      </c>
      <c r="P391" s="57"/>
    </row>
    <row r="392" hidden="1" spans="1:16">
      <c r="A392" s="17"/>
      <c r="B392" s="29"/>
      <c r="C392" s="29"/>
      <c r="D392" s="17"/>
      <c r="E392" s="19" t="s">
        <v>359</v>
      </c>
      <c r="F392" s="19" t="s">
        <v>75</v>
      </c>
      <c r="G392" s="19" t="s">
        <v>23</v>
      </c>
      <c r="H392" s="32" t="s">
        <v>399</v>
      </c>
      <c r="I392" s="59">
        <v>0</v>
      </c>
      <c r="J392" s="24">
        <f t="shared" si="99"/>
        <v>0</v>
      </c>
      <c r="K392" s="28"/>
      <c r="L392" s="28"/>
      <c r="M392" s="28"/>
      <c r="N392" s="56"/>
      <c r="O392" s="28"/>
      <c r="P392" s="57"/>
    </row>
    <row r="393" ht="14" hidden="1" customHeight="1" spans="1:16">
      <c r="A393" s="17"/>
      <c r="B393" s="29"/>
      <c r="C393" s="29"/>
      <c r="D393" s="17"/>
      <c r="E393" s="19" t="s">
        <v>359</v>
      </c>
      <c r="F393" s="19" t="s">
        <v>75</v>
      </c>
      <c r="G393" s="19" t="s">
        <v>59</v>
      </c>
      <c r="H393" s="32" t="s">
        <v>400</v>
      </c>
      <c r="I393" s="59">
        <v>453.2</v>
      </c>
      <c r="J393" s="24">
        <f t="shared" si="99"/>
        <v>416.48</v>
      </c>
      <c r="K393" s="28"/>
      <c r="L393" s="28">
        <v>416.48</v>
      </c>
      <c r="M393" s="28"/>
      <c r="N393" s="56"/>
      <c r="O393" s="28"/>
      <c r="P393" s="57"/>
    </row>
    <row r="394" ht="14" hidden="1" customHeight="1" spans="1:16">
      <c r="A394" s="17"/>
      <c r="B394" s="29"/>
      <c r="C394" s="29"/>
      <c r="D394" s="17"/>
      <c r="E394" s="19" t="s">
        <v>359</v>
      </c>
      <c r="F394" s="19" t="s">
        <v>75</v>
      </c>
      <c r="G394" s="19" t="s">
        <v>34</v>
      </c>
      <c r="H394" s="32" t="s">
        <v>401</v>
      </c>
      <c r="I394" s="59"/>
      <c r="J394" s="24">
        <f t="shared" si="99"/>
        <v>100</v>
      </c>
      <c r="K394" s="28"/>
      <c r="L394" s="28">
        <v>100</v>
      </c>
      <c r="M394" s="28"/>
      <c r="N394" s="56"/>
      <c r="O394" s="28"/>
      <c r="P394" s="57"/>
    </row>
    <row r="395" hidden="1" spans="1:16">
      <c r="A395" s="17"/>
      <c r="B395" s="29"/>
      <c r="C395" s="29"/>
      <c r="D395" s="17"/>
      <c r="E395" s="19" t="s">
        <v>359</v>
      </c>
      <c r="F395" s="19" t="s">
        <v>75</v>
      </c>
      <c r="G395" s="19" t="s">
        <v>75</v>
      </c>
      <c r="H395" s="32" t="s">
        <v>402</v>
      </c>
      <c r="I395" s="59">
        <v>48</v>
      </c>
      <c r="J395" s="24">
        <f t="shared" si="99"/>
        <v>48</v>
      </c>
      <c r="K395" s="28"/>
      <c r="L395" s="28"/>
      <c r="M395" s="28">
        <v>48</v>
      </c>
      <c r="N395" s="56"/>
      <c r="O395" s="28"/>
      <c r="P395" s="57"/>
    </row>
    <row r="396" hidden="1" spans="1:16">
      <c r="A396" s="17"/>
      <c r="B396" s="29"/>
      <c r="C396" s="29"/>
      <c r="D396" s="17"/>
      <c r="E396" s="19" t="s">
        <v>359</v>
      </c>
      <c r="F396" s="19" t="s">
        <v>75</v>
      </c>
      <c r="G396" s="19" t="s">
        <v>40</v>
      </c>
      <c r="H396" s="32" t="s">
        <v>403</v>
      </c>
      <c r="I396" s="59">
        <v>48</v>
      </c>
      <c r="J396" s="24">
        <f t="shared" si="99"/>
        <v>0</v>
      </c>
      <c r="K396" s="28"/>
      <c r="L396" s="28"/>
      <c r="M396" s="28"/>
      <c r="N396" s="56"/>
      <c r="O396" s="28"/>
      <c r="P396" s="57"/>
    </row>
    <row r="397" hidden="1" spans="1:16">
      <c r="A397" s="17"/>
      <c r="B397" s="29"/>
      <c r="C397" s="29"/>
      <c r="D397" s="17"/>
      <c r="E397" s="19" t="s">
        <v>359</v>
      </c>
      <c r="F397" s="19" t="s">
        <v>37</v>
      </c>
      <c r="G397" s="19"/>
      <c r="H397" s="32" t="s">
        <v>404</v>
      </c>
      <c r="I397" s="59">
        <v>254</v>
      </c>
      <c r="J397" s="24">
        <f t="shared" si="99"/>
        <v>204</v>
      </c>
      <c r="K397" s="28">
        <f t="shared" ref="K397:O397" si="101">SUM(K398:K399)</f>
        <v>0</v>
      </c>
      <c r="L397" s="28">
        <f t="shared" si="101"/>
        <v>0</v>
      </c>
      <c r="M397" s="28">
        <f t="shared" si="101"/>
        <v>204</v>
      </c>
      <c r="N397" s="56">
        <f t="shared" si="101"/>
        <v>0</v>
      </c>
      <c r="O397" s="28">
        <f t="shared" si="101"/>
        <v>0</v>
      </c>
      <c r="P397" s="57"/>
    </row>
    <row r="398" hidden="1" spans="1:16">
      <c r="A398" s="17"/>
      <c r="B398" s="29"/>
      <c r="C398" s="29"/>
      <c r="D398" s="17"/>
      <c r="E398" s="19" t="s">
        <v>359</v>
      </c>
      <c r="F398" s="19" t="s">
        <v>37</v>
      </c>
      <c r="G398" s="19" t="s">
        <v>51</v>
      </c>
      <c r="H398" s="32" t="s">
        <v>405</v>
      </c>
      <c r="I398" s="59">
        <v>254</v>
      </c>
      <c r="J398" s="24">
        <f t="shared" si="99"/>
        <v>204</v>
      </c>
      <c r="K398" s="28"/>
      <c r="L398" s="28"/>
      <c r="M398" s="28">
        <v>204</v>
      </c>
      <c r="N398" s="56"/>
      <c r="O398" s="28"/>
      <c r="P398" s="57"/>
    </row>
    <row r="399" hidden="1" spans="1:16">
      <c r="A399" s="17"/>
      <c r="B399" s="29"/>
      <c r="C399" s="29"/>
      <c r="D399" s="17"/>
      <c r="E399" s="19" t="s">
        <v>359</v>
      </c>
      <c r="F399" s="19" t="s">
        <v>37</v>
      </c>
      <c r="G399" s="19" t="s">
        <v>40</v>
      </c>
      <c r="H399" s="32" t="s">
        <v>406</v>
      </c>
      <c r="I399" s="59">
        <v>0</v>
      </c>
      <c r="J399" s="24">
        <f t="shared" si="99"/>
        <v>0</v>
      </c>
      <c r="K399" s="28"/>
      <c r="L399" s="28"/>
      <c r="M399" s="28"/>
      <c r="N399" s="56"/>
      <c r="O399" s="28"/>
      <c r="P399" s="57"/>
    </row>
    <row r="400" hidden="1" spans="1:16">
      <c r="A400" s="17"/>
      <c r="B400" s="29"/>
      <c r="C400" s="29"/>
      <c r="D400" s="17"/>
      <c r="E400" s="19" t="s">
        <v>359</v>
      </c>
      <c r="F400" s="19" t="s">
        <v>80</v>
      </c>
      <c r="G400" s="19"/>
      <c r="H400" s="32" t="s">
        <v>407</v>
      </c>
      <c r="I400" s="59">
        <v>0</v>
      </c>
      <c r="J400" s="24">
        <f t="shared" si="99"/>
        <v>0</v>
      </c>
      <c r="K400" s="28">
        <f t="shared" ref="K400:O400" si="102">K401</f>
        <v>0</v>
      </c>
      <c r="L400" s="28">
        <f t="shared" si="102"/>
        <v>0</v>
      </c>
      <c r="M400" s="28">
        <f t="shared" si="102"/>
        <v>0</v>
      </c>
      <c r="N400" s="56">
        <f t="shared" si="102"/>
        <v>0</v>
      </c>
      <c r="O400" s="28">
        <f t="shared" si="102"/>
        <v>0</v>
      </c>
      <c r="P400" s="57"/>
    </row>
    <row r="401" hidden="1" spans="1:16">
      <c r="A401" s="17"/>
      <c r="B401" s="29"/>
      <c r="C401" s="29"/>
      <c r="D401" s="17"/>
      <c r="E401" s="19" t="s">
        <v>359</v>
      </c>
      <c r="F401" s="19" t="s">
        <v>80</v>
      </c>
      <c r="G401" s="19" t="s">
        <v>40</v>
      </c>
      <c r="H401" s="32" t="s">
        <v>408</v>
      </c>
      <c r="I401" s="59">
        <v>0</v>
      </c>
      <c r="J401" s="24">
        <f t="shared" si="99"/>
        <v>0</v>
      </c>
      <c r="K401" s="28"/>
      <c r="L401" s="28"/>
      <c r="M401" s="28"/>
      <c r="N401" s="56"/>
      <c r="O401" s="28"/>
      <c r="P401" s="57"/>
    </row>
    <row r="402" hidden="1" spans="1:16">
      <c r="A402" s="17"/>
      <c r="B402" s="29"/>
      <c r="C402" s="29"/>
      <c r="D402" s="17"/>
      <c r="E402" s="19" t="s">
        <v>359</v>
      </c>
      <c r="F402" s="19" t="s">
        <v>40</v>
      </c>
      <c r="G402" s="19" t="s">
        <v>40</v>
      </c>
      <c r="H402" s="32" t="s">
        <v>408</v>
      </c>
      <c r="I402" s="59">
        <v>300</v>
      </c>
      <c r="J402" s="24">
        <f t="shared" si="99"/>
        <v>300</v>
      </c>
      <c r="K402" s="28"/>
      <c r="L402" s="28"/>
      <c r="M402" s="28">
        <v>300</v>
      </c>
      <c r="N402" s="56"/>
      <c r="O402" s="28"/>
      <c r="P402" s="57"/>
    </row>
    <row r="403" hidden="1" spans="1:16">
      <c r="A403" s="17"/>
      <c r="B403" s="29"/>
      <c r="C403" s="29"/>
      <c r="D403" s="17"/>
      <c r="E403" s="19" t="s">
        <v>409</v>
      </c>
      <c r="F403" s="19"/>
      <c r="G403" s="19"/>
      <c r="H403" s="32" t="s">
        <v>410</v>
      </c>
      <c r="I403" s="59">
        <v>1344.22</v>
      </c>
      <c r="J403" s="24">
        <f t="shared" si="99"/>
        <v>1796.75</v>
      </c>
      <c r="K403" s="28">
        <f t="shared" ref="K403:O403" si="103">SUM(K404,K410)</f>
        <v>136.75</v>
      </c>
      <c r="L403" s="28">
        <f t="shared" si="103"/>
        <v>720</v>
      </c>
      <c r="M403" s="28">
        <f t="shared" si="103"/>
        <v>317</v>
      </c>
      <c r="N403" s="56">
        <f t="shared" si="103"/>
        <v>623</v>
      </c>
      <c r="O403" s="28">
        <f t="shared" si="103"/>
        <v>0</v>
      </c>
      <c r="P403" s="57"/>
    </row>
    <row r="404" hidden="1" spans="1:16">
      <c r="A404" s="17"/>
      <c r="B404" s="29"/>
      <c r="C404" s="29"/>
      <c r="D404" s="17"/>
      <c r="E404" s="19" t="s">
        <v>409</v>
      </c>
      <c r="F404" s="19" t="s">
        <v>23</v>
      </c>
      <c r="G404" s="19"/>
      <c r="H404" s="32" t="s">
        <v>411</v>
      </c>
      <c r="I404" s="59">
        <v>1244.22</v>
      </c>
      <c r="J404" s="24">
        <f t="shared" si="99"/>
        <v>1781.75</v>
      </c>
      <c r="K404" s="28">
        <f t="shared" ref="K404:O404" si="104">SUM(K405:K409)</f>
        <v>136.75</v>
      </c>
      <c r="L404" s="28">
        <f t="shared" si="104"/>
        <v>720</v>
      </c>
      <c r="M404" s="28">
        <f t="shared" si="104"/>
        <v>317</v>
      </c>
      <c r="N404" s="56">
        <f t="shared" si="104"/>
        <v>608</v>
      </c>
      <c r="O404" s="28">
        <f t="shared" si="104"/>
        <v>0</v>
      </c>
      <c r="P404" s="57"/>
    </row>
    <row r="405" hidden="1" spans="1:16">
      <c r="A405" s="17"/>
      <c r="B405" s="29"/>
      <c r="C405" s="29"/>
      <c r="D405" s="17"/>
      <c r="E405" s="19" t="s">
        <v>409</v>
      </c>
      <c r="F405" s="19" t="s">
        <v>23</v>
      </c>
      <c r="G405" s="19" t="s">
        <v>23</v>
      </c>
      <c r="H405" s="32" t="s">
        <v>345</v>
      </c>
      <c r="I405" s="59">
        <v>108.3</v>
      </c>
      <c r="J405" s="24">
        <f t="shared" si="99"/>
        <v>120.83</v>
      </c>
      <c r="K405" s="28">
        <v>120.83</v>
      </c>
      <c r="L405" s="28"/>
      <c r="M405" s="28"/>
      <c r="N405" s="56"/>
      <c r="O405" s="28"/>
      <c r="P405" s="57"/>
    </row>
    <row r="406" hidden="1" spans="1:16">
      <c r="A406" s="17"/>
      <c r="B406" s="29"/>
      <c r="C406" s="29"/>
      <c r="D406" s="17"/>
      <c r="E406" s="19" t="s">
        <v>409</v>
      </c>
      <c r="F406" s="19" t="s">
        <v>23</v>
      </c>
      <c r="G406" s="19" t="s">
        <v>28</v>
      </c>
      <c r="H406" s="32" t="s">
        <v>346</v>
      </c>
      <c r="I406" s="59">
        <v>35.92</v>
      </c>
      <c r="J406" s="24">
        <f t="shared" si="99"/>
        <v>55.92</v>
      </c>
      <c r="K406" s="28">
        <v>15.92</v>
      </c>
      <c r="L406" s="28"/>
      <c r="M406" s="28"/>
      <c r="N406" s="56">
        <v>40</v>
      </c>
      <c r="O406" s="28"/>
      <c r="P406" s="57"/>
    </row>
    <row r="407" hidden="1" spans="1:16">
      <c r="A407" s="17"/>
      <c r="B407" s="29"/>
      <c r="C407" s="29"/>
      <c r="D407" s="17"/>
      <c r="E407" s="19" t="s">
        <v>409</v>
      </c>
      <c r="F407" s="19" t="s">
        <v>23</v>
      </c>
      <c r="G407" s="19" t="s">
        <v>31</v>
      </c>
      <c r="H407" s="32" t="s">
        <v>412</v>
      </c>
      <c r="I407" s="59">
        <v>650</v>
      </c>
      <c r="J407" s="24">
        <f t="shared" si="99"/>
        <v>920</v>
      </c>
      <c r="K407" s="28"/>
      <c r="L407" s="28">
        <v>720</v>
      </c>
      <c r="M407" s="28">
        <v>200</v>
      </c>
      <c r="N407" s="56"/>
      <c r="O407" s="28"/>
      <c r="P407" s="57"/>
    </row>
    <row r="408" hidden="1" spans="1:16">
      <c r="A408" s="17"/>
      <c r="B408" s="29"/>
      <c r="C408" s="29"/>
      <c r="D408" s="17"/>
      <c r="E408" s="19" t="s">
        <v>409</v>
      </c>
      <c r="F408" s="19" t="s">
        <v>23</v>
      </c>
      <c r="G408" s="19" t="s">
        <v>34</v>
      </c>
      <c r="H408" s="32" t="s">
        <v>413</v>
      </c>
      <c r="I408" s="59">
        <v>250</v>
      </c>
      <c r="J408" s="24">
        <f t="shared" si="99"/>
        <v>117</v>
      </c>
      <c r="K408" s="28"/>
      <c r="L408" s="28"/>
      <c r="M408" s="28">
        <v>117</v>
      </c>
      <c r="N408" s="56"/>
      <c r="O408" s="28"/>
      <c r="P408" s="57"/>
    </row>
    <row r="409" hidden="1" spans="1:16">
      <c r="A409" s="17"/>
      <c r="B409" s="29"/>
      <c r="C409" s="29"/>
      <c r="D409" s="17"/>
      <c r="E409" s="19" t="s">
        <v>409</v>
      </c>
      <c r="F409" s="19" t="s">
        <v>23</v>
      </c>
      <c r="G409" s="19" t="s">
        <v>40</v>
      </c>
      <c r="H409" s="32" t="s">
        <v>414</v>
      </c>
      <c r="I409" s="59">
        <v>200</v>
      </c>
      <c r="J409" s="24">
        <f t="shared" si="99"/>
        <v>568</v>
      </c>
      <c r="K409" s="28"/>
      <c r="L409" s="28"/>
      <c r="M409" s="28"/>
      <c r="N409" s="56">
        <v>568</v>
      </c>
      <c r="O409" s="28"/>
      <c r="P409" s="57"/>
    </row>
    <row r="410" hidden="1" spans="1:16">
      <c r="A410" s="17"/>
      <c r="B410" s="29"/>
      <c r="C410" s="29"/>
      <c r="D410" s="17"/>
      <c r="E410" s="19" t="s">
        <v>409</v>
      </c>
      <c r="F410" s="19" t="s">
        <v>40</v>
      </c>
      <c r="G410" s="19"/>
      <c r="H410" s="32" t="s">
        <v>415</v>
      </c>
      <c r="I410" s="59">
        <v>100</v>
      </c>
      <c r="J410" s="24">
        <f t="shared" si="99"/>
        <v>15</v>
      </c>
      <c r="K410" s="28">
        <f t="shared" ref="K410:O410" si="105">SUM(K411:K411)</f>
        <v>0</v>
      </c>
      <c r="L410" s="28">
        <f t="shared" si="105"/>
        <v>0</v>
      </c>
      <c r="M410" s="28">
        <f t="shared" si="105"/>
        <v>0</v>
      </c>
      <c r="N410" s="56">
        <f t="shared" si="105"/>
        <v>15</v>
      </c>
      <c r="O410" s="28">
        <f t="shared" si="105"/>
        <v>0</v>
      </c>
      <c r="P410" s="57"/>
    </row>
    <row r="411" hidden="1" spans="1:16">
      <c r="A411" s="17"/>
      <c r="B411" s="29"/>
      <c r="C411" s="29"/>
      <c r="D411" s="17"/>
      <c r="E411" s="19" t="s">
        <v>409</v>
      </c>
      <c r="F411" s="19" t="s">
        <v>40</v>
      </c>
      <c r="G411" s="19" t="s">
        <v>40</v>
      </c>
      <c r="H411" s="32" t="s">
        <v>416</v>
      </c>
      <c r="I411" s="59">
        <v>100</v>
      </c>
      <c r="J411" s="24">
        <f t="shared" si="99"/>
        <v>15</v>
      </c>
      <c r="K411" s="28"/>
      <c r="L411" s="28"/>
      <c r="M411" s="28"/>
      <c r="N411" s="56">
        <v>15</v>
      </c>
      <c r="O411" s="28"/>
      <c r="P411" s="57"/>
    </row>
    <row r="412" hidden="1" spans="1:16">
      <c r="A412" s="17"/>
      <c r="B412" s="29"/>
      <c r="C412" s="29"/>
      <c r="D412" s="17"/>
      <c r="E412" s="19" t="s">
        <v>417</v>
      </c>
      <c r="F412" s="19"/>
      <c r="G412" s="19"/>
      <c r="H412" s="32" t="s">
        <v>418</v>
      </c>
      <c r="I412" s="59">
        <v>200</v>
      </c>
      <c r="J412" s="24">
        <f t="shared" si="99"/>
        <v>257</v>
      </c>
      <c r="K412" s="28">
        <f t="shared" ref="K412:O412" si="106">SUM(K413,K416,K420,K424,K427)</f>
        <v>0</v>
      </c>
      <c r="L412" s="28">
        <f t="shared" si="106"/>
        <v>0</v>
      </c>
      <c r="M412" s="28">
        <f t="shared" si="106"/>
        <v>179</v>
      </c>
      <c r="N412" s="56">
        <f t="shared" si="106"/>
        <v>78</v>
      </c>
      <c r="O412" s="28">
        <f t="shared" si="106"/>
        <v>0</v>
      </c>
      <c r="P412" s="57"/>
    </row>
    <row r="413" hidden="1" spans="1:16">
      <c r="A413" s="17"/>
      <c r="B413" s="29"/>
      <c r="C413" s="29"/>
      <c r="D413" s="17"/>
      <c r="E413" s="19" t="s">
        <v>417</v>
      </c>
      <c r="F413" s="19" t="s">
        <v>23</v>
      </c>
      <c r="G413" s="19"/>
      <c r="H413" s="32" t="s">
        <v>419</v>
      </c>
      <c r="I413" s="59">
        <v>0</v>
      </c>
      <c r="J413" s="24">
        <f t="shared" si="99"/>
        <v>0</v>
      </c>
      <c r="K413" s="28">
        <f t="shared" ref="K413:O413" si="107">SUM(K414:K415)</f>
        <v>0</v>
      </c>
      <c r="L413" s="28">
        <f t="shared" si="107"/>
        <v>0</v>
      </c>
      <c r="M413" s="28">
        <f t="shared" si="107"/>
        <v>0</v>
      </c>
      <c r="N413" s="56">
        <f t="shared" si="107"/>
        <v>0</v>
      </c>
      <c r="O413" s="28">
        <f t="shared" si="107"/>
        <v>0</v>
      </c>
      <c r="P413" s="57"/>
    </row>
    <row r="414" hidden="1" spans="1:16">
      <c r="A414" s="17"/>
      <c r="B414" s="29"/>
      <c r="C414" s="29"/>
      <c r="D414" s="17"/>
      <c r="E414" s="19" t="s">
        <v>417</v>
      </c>
      <c r="F414" s="19" t="s">
        <v>23</v>
      </c>
      <c r="G414" s="19" t="s">
        <v>23</v>
      </c>
      <c r="H414" s="32" t="s">
        <v>345</v>
      </c>
      <c r="I414" s="59">
        <v>0</v>
      </c>
      <c r="J414" s="24">
        <f t="shared" si="99"/>
        <v>0</v>
      </c>
      <c r="K414" s="28"/>
      <c r="L414" s="28"/>
      <c r="M414" s="28"/>
      <c r="N414" s="56"/>
      <c r="O414" s="28"/>
      <c r="P414" s="57"/>
    </row>
    <row r="415" hidden="1" spans="1:16">
      <c r="A415" s="17"/>
      <c r="B415" s="29"/>
      <c r="C415" s="29"/>
      <c r="D415" s="17"/>
      <c r="E415" s="19" t="s">
        <v>417</v>
      </c>
      <c r="F415" s="19" t="s">
        <v>23</v>
      </c>
      <c r="G415" s="19" t="s">
        <v>28</v>
      </c>
      <c r="H415" s="32" t="s">
        <v>346</v>
      </c>
      <c r="I415" s="59">
        <v>0</v>
      </c>
      <c r="J415" s="24">
        <f t="shared" si="99"/>
        <v>0</v>
      </c>
      <c r="K415" s="28"/>
      <c r="L415" s="28"/>
      <c r="M415" s="28"/>
      <c r="N415" s="56"/>
      <c r="O415" s="28"/>
      <c r="P415" s="57"/>
    </row>
    <row r="416" hidden="1" spans="1:16">
      <c r="A416" s="17"/>
      <c r="B416" s="29"/>
      <c r="C416" s="29"/>
      <c r="D416" s="17"/>
      <c r="E416" s="19" t="s">
        <v>417</v>
      </c>
      <c r="F416" s="19" t="s">
        <v>59</v>
      </c>
      <c r="G416" s="19"/>
      <c r="H416" s="32" t="s">
        <v>420</v>
      </c>
      <c r="I416" s="59">
        <v>30</v>
      </c>
      <c r="J416" s="24">
        <f t="shared" si="99"/>
        <v>30</v>
      </c>
      <c r="K416" s="28">
        <f t="shared" ref="K416:O416" si="108">SUM(K417:K419)</f>
        <v>0</v>
      </c>
      <c r="L416" s="28">
        <f t="shared" si="108"/>
        <v>0</v>
      </c>
      <c r="M416" s="28">
        <f t="shared" si="108"/>
        <v>30</v>
      </c>
      <c r="N416" s="56">
        <f t="shared" si="108"/>
        <v>0</v>
      </c>
      <c r="O416" s="28">
        <f t="shared" si="108"/>
        <v>0</v>
      </c>
      <c r="P416" s="57"/>
    </row>
    <row r="417" hidden="1" spans="1:16">
      <c r="A417" s="17"/>
      <c r="B417" s="29"/>
      <c r="C417" s="29"/>
      <c r="D417" s="17"/>
      <c r="E417" s="19" t="s">
        <v>417</v>
      </c>
      <c r="F417" s="19" t="s">
        <v>59</v>
      </c>
      <c r="G417" s="19" t="s">
        <v>23</v>
      </c>
      <c r="H417" s="32" t="s">
        <v>345</v>
      </c>
      <c r="I417" s="59">
        <v>0</v>
      </c>
      <c r="J417" s="24">
        <f t="shared" si="99"/>
        <v>0</v>
      </c>
      <c r="K417" s="28"/>
      <c r="L417" s="28"/>
      <c r="M417" s="28"/>
      <c r="N417" s="56"/>
      <c r="O417" s="28"/>
      <c r="P417" s="57"/>
    </row>
    <row r="418" hidden="1" spans="1:16">
      <c r="A418" s="17"/>
      <c r="B418" s="29"/>
      <c r="C418" s="29"/>
      <c r="D418" s="17"/>
      <c r="E418" s="19" t="s">
        <v>417</v>
      </c>
      <c r="F418" s="19" t="s">
        <v>59</v>
      </c>
      <c r="G418" s="19" t="s">
        <v>28</v>
      </c>
      <c r="H418" s="32" t="s">
        <v>346</v>
      </c>
      <c r="I418" s="59">
        <v>0</v>
      </c>
      <c r="J418" s="24">
        <f t="shared" si="99"/>
        <v>0</v>
      </c>
      <c r="K418" s="28"/>
      <c r="L418" s="28"/>
      <c r="M418" s="28"/>
      <c r="N418" s="56"/>
      <c r="O418" s="28"/>
      <c r="P418" s="57"/>
    </row>
    <row r="419" ht="17" hidden="1" customHeight="1" spans="1:16">
      <c r="A419" s="17"/>
      <c r="B419" s="29"/>
      <c r="C419" s="29"/>
      <c r="D419" s="17"/>
      <c r="E419" s="19" t="s">
        <v>417</v>
      </c>
      <c r="F419" s="19" t="s">
        <v>59</v>
      </c>
      <c r="G419" s="19" t="s">
        <v>40</v>
      </c>
      <c r="H419" s="32" t="s">
        <v>421</v>
      </c>
      <c r="I419" s="59">
        <v>0</v>
      </c>
      <c r="J419" s="24">
        <f t="shared" si="99"/>
        <v>30</v>
      </c>
      <c r="K419" s="28"/>
      <c r="L419" s="28"/>
      <c r="M419" s="28">
        <v>30</v>
      </c>
      <c r="N419" s="56"/>
      <c r="O419" s="28"/>
      <c r="P419" s="57"/>
    </row>
    <row r="420" hidden="1" spans="1:16">
      <c r="A420" s="17"/>
      <c r="B420" s="29"/>
      <c r="C420" s="29"/>
      <c r="D420" s="17"/>
      <c r="E420" s="19" t="s">
        <v>417</v>
      </c>
      <c r="F420" s="19" t="s">
        <v>75</v>
      </c>
      <c r="G420" s="19"/>
      <c r="H420" s="32" t="s">
        <v>422</v>
      </c>
      <c r="I420" s="59">
        <v>0</v>
      </c>
      <c r="J420" s="24">
        <f t="shared" si="99"/>
        <v>0</v>
      </c>
      <c r="K420" s="28">
        <f t="shared" ref="K420:O420" si="109">SUM(K421:K423)</f>
        <v>0</v>
      </c>
      <c r="L420" s="28">
        <f t="shared" si="109"/>
        <v>0</v>
      </c>
      <c r="M420" s="28">
        <f t="shared" si="109"/>
        <v>0</v>
      </c>
      <c r="N420" s="56">
        <f t="shared" si="109"/>
        <v>0</v>
      </c>
      <c r="O420" s="28">
        <f t="shared" si="109"/>
        <v>0</v>
      </c>
      <c r="P420" s="57"/>
    </row>
    <row r="421" hidden="1" spans="1:16">
      <c r="A421" s="17"/>
      <c r="B421" s="29"/>
      <c r="C421" s="29"/>
      <c r="D421" s="17"/>
      <c r="E421" s="19" t="s">
        <v>417</v>
      </c>
      <c r="F421" s="19" t="s">
        <v>75</v>
      </c>
      <c r="G421" s="19" t="s">
        <v>23</v>
      </c>
      <c r="H421" s="32" t="s">
        <v>345</v>
      </c>
      <c r="I421" s="59">
        <v>0</v>
      </c>
      <c r="J421" s="24">
        <f t="shared" si="99"/>
        <v>0</v>
      </c>
      <c r="K421" s="28"/>
      <c r="L421" s="28"/>
      <c r="M421" s="28"/>
      <c r="N421" s="56"/>
      <c r="O421" s="28"/>
      <c r="P421" s="57"/>
    </row>
    <row r="422" hidden="1" spans="1:16">
      <c r="A422" s="17"/>
      <c r="B422" s="29"/>
      <c r="C422" s="29"/>
      <c r="D422" s="17"/>
      <c r="E422" s="19" t="s">
        <v>417</v>
      </c>
      <c r="F422" s="19" t="s">
        <v>75</v>
      </c>
      <c r="G422" s="19" t="s">
        <v>28</v>
      </c>
      <c r="H422" s="32" t="s">
        <v>346</v>
      </c>
      <c r="I422" s="59">
        <v>0</v>
      </c>
      <c r="J422" s="24">
        <f t="shared" si="99"/>
        <v>0</v>
      </c>
      <c r="K422" s="28"/>
      <c r="L422" s="28"/>
      <c r="M422" s="28"/>
      <c r="N422" s="56"/>
      <c r="O422" s="28"/>
      <c r="P422" s="57"/>
    </row>
    <row r="423" hidden="1" spans="1:16">
      <c r="A423" s="17"/>
      <c r="B423" s="29"/>
      <c r="C423" s="29"/>
      <c r="D423" s="17"/>
      <c r="E423" s="19" t="s">
        <v>417</v>
      </c>
      <c r="F423" s="19" t="s">
        <v>75</v>
      </c>
      <c r="G423" s="19" t="s">
        <v>40</v>
      </c>
      <c r="H423" s="32" t="s">
        <v>423</v>
      </c>
      <c r="I423" s="59">
        <v>0</v>
      </c>
      <c r="J423" s="24">
        <f t="shared" si="99"/>
        <v>0</v>
      </c>
      <c r="K423" s="28"/>
      <c r="L423" s="28"/>
      <c r="M423" s="28"/>
      <c r="N423" s="56"/>
      <c r="O423" s="28"/>
      <c r="P423" s="57"/>
    </row>
    <row r="424" hidden="1" spans="1:16">
      <c r="A424" s="17"/>
      <c r="B424" s="29"/>
      <c r="C424" s="29"/>
      <c r="D424" s="17"/>
      <c r="E424" s="19" t="s">
        <v>417</v>
      </c>
      <c r="F424" s="19" t="s">
        <v>37</v>
      </c>
      <c r="G424" s="19"/>
      <c r="H424" s="32" t="s">
        <v>424</v>
      </c>
      <c r="I424" s="59">
        <v>120</v>
      </c>
      <c r="J424" s="24">
        <f t="shared" si="99"/>
        <v>120</v>
      </c>
      <c r="K424" s="28">
        <f t="shared" ref="K424:O424" si="110">SUM(K425:K426)</f>
        <v>0</v>
      </c>
      <c r="L424" s="28">
        <f t="shared" si="110"/>
        <v>0</v>
      </c>
      <c r="M424" s="28">
        <f t="shared" si="110"/>
        <v>120</v>
      </c>
      <c r="N424" s="56">
        <f t="shared" si="110"/>
        <v>0</v>
      </c>
      <c r="O424" s="28">
        <f t="shared" si="110"/>
        <v>0</v>
      </c>
      <c r="P424" s="57"/>
    </row>
    <row r="425" hidden="1" spans="1:16">
      <c r="A425" s="17"/>
      <c r="B425" s="29"/>
      <c r="C425" s="29"/>
      <c r="D425" s="17"/>
      <c r="E425" s="19" t="s">
        <v>417</v>
      </c>
      <c r="F425" s="19" t="s">
        <v>37</v>
      </c>
      <c r="G425" s="19" t="s">
        <v>59</v>
      </c>
      <c r="H425" s="32" t="s">
        <v>425</v>
      </c>
      <c r="I425" s="59">
        <v>0</v>
      </c>
      <c r="J425" s="24">
        <f t="shared" si="99"/>
        <v>0</v>
      </c>
      <c r="K425" s="28"/>
      <c r="L425" s="28"/>
      <c r="M425" s="28"/>
      <c r="N425" s="56"/>
      <c r="O425" s="28"/>
      <c r="P425" s="57"/>
    </row>
    <row r="426" ht="14" hidden="1" customHeight="1" spans="1:16">
      <c r="A426" s="17"/>
      <c r="B426" s="29"/>
      <c r="C426" s="29"/>
      <c r="D426" s="17"/>
      <c r="E426" s="19" t="s">
        <v>417</v>
      </c>
      <c r="F426" s="19" t="s">
        <v>37</v>
      </c>
      <c r="G426" s="19" t="s">
        <v>40</v>
      </c>
      <c r="H426" s="32" t="s">
        <v>426</v>
      </c>
      <c r="I426" s="59">
        <v>120</v>
      </c>
      <c r="J426" s="24">
        <f t="shared" si="99"/>
        <v>120</v>
      </c>
      <c r="K426" s="28"/>
      <c r="L426" s="28"/>
      <c r="M426" s="28">
        <v>120</v>
      </c>
      <c r="N426" s="56"/>
      <c r="O426" s="28"/>
      <c r="P426" s="57"/>
    </row>
    <row r="427" hidden="1" spans="1:16">
      <c r="A427" s="17"/>
      <c r="B427" s="29"/>
      <c r="C427" s="29"/>
      <c r="D427" s="17"/>
      <c r="E427" s="19" t="s">
        <v>417</v>
      </c>
      <c r="F427" s="19" t="s">
        <v>40</v>
      </c>
      <c r="G427" s="19"/>
      <c r="H427" s="32" t="s">
        <v>427</v>
      </c>
      <c r="I427" s="59">
        <v>50</v>
      </c>
      <c r="J427" s="24">
        <f t="shared" si="99"/>
        <v>107</v>
      </c>
      <c r="K427" s="28">
        <f t="shared" ref="K427:O427" si="111">SUM(K428:K428)</f>
        <v>0</v>
      </c>
      <c r="L427" s="28">
        <f t="shared" si="111"/>
        <v>0</v>
      </c>
      <c r="M427" s="28">
        <f t="shared" si="111"/>
        <v>29</v>
      </c>
      <c r="N427" s="56">
        <f t="shared" si="111"/>
        <v>78</v>
      </c>
      <c r="O427" s="28">
        <f t="shared" si="111"/>
        <v>0</v>
      </c>
      <c r="P427" s="57"/>
    </row>
    <row r="428" hidden="1" spans="1:16">
      <c r="A428" s="17"/>
      <c r="B428" s="29"/>
      <c r="C428" s="29"/>
      <c r="D428" s="17"/>
      <c r="E428" s="19" t="s">
        <v>417</v>
      </c>
      <c r="F428" s="19" t="s">
        <v>40</v>
      </c>
      <c r="G428" s="19" t="s">
        <v>40</v>
      </c>
      <c r="H428" s="32" t="s">
        <v>428</v>
      </c>
      <c r="I428" s="59">
        <v>50</v>
      </c>
      <c r="J428" s="24">
        <f t="shared" si="99"/>
        <v>107</v>
      </c>
      <c r="K428" s="28"/>
      <c r="L428" s="28"/>
      <c r="M428" s="28">
        <v>29</v>
      </c>
      <c r="N428" s="56">
        <v>78</v>
      </c>
      <c r="O428" s="28"/>
      <c r="P428" s="57"/>
    </row>
    <row r="429" hidden="1" spans="1:16">
      <c r="A429" s="17"/>
      <c r="B429" s="29"/>
      <c r="C429" s="29"/>
      <c r="D429" s="17"/>
      <c r="E429" s="19" t="s">
        <v>429</v>
      </c>
      <c r="F429" s="19"/>
      <c r="G429" s="19"/>
      <c r="H429" s="32" t="s">
        <v>430</v>
      </c>
      <c r="I429" s="59">
        <v>500</v>
      </c>
      <c r="J429" s="24">
        <f t="shared" si="99"/>
        <v>117</v>
      </c>
      <c r="K429" s="28">
        <f t="shared" ref="K429:O429" si="112">SUM(K430,K434,K436)</f>
        <v>0</v>
      </c>
      <c r="L429" s="28">
        <f t="shared" si="112"/>
        <v>0</v>
      </c>
      <c r="M429" s="28">
        <f t="shared" si="112"/>
        <v>85</v>
      </c>
      <c r="N429" s="56">
        <f t="shared" si="112"/>
        <v>32</v>
      </c>
      <c r="O429" s="28">
        <f t="shared" si="112"/>
        <v>0</v>
      </c>
      <c r="P429" s="57"/>
    </row>
    <row r="430" hidden="1" spans="1:16">
      <c r="A430" s="17"/>
      <c r="B430" s="29"/>
      <c r="C430" s="29"/>
      <c r="D430" s="17"/>
      <c r="E430" s="19" t="s">
        <v>429</v>
      </c>
      <c r="F430" s="19" t="s">
        <v>28</v>
      </c>
      <c r="G430" s="19"/>
      <c r="H430" s="32" t="s">
        <v>431</v>
      </c>
      <c r="I430" s="59">
        <v>450</v>
      </c>
      <c r="J430" s="24">
        <f t="shared" si="99"/>
        <v>117</v>
      </c>
      <c r="K430" s="28">
        <f t="shared" ref="K430:O430" si="113">SUM(K431:K433)</f>
        <v>0</v>
      </c>
      <c r="L430" s="28">
        <f t="shared" si="113"/>
        <v>0</v>
      </c>
      <c r="M430" s="28">
        <f t="shared" si="113"/>
        <v>85</v>
      </c>
      <c r="N430" s="56">
        <f t="shared" si="113"/>
        <v>32</v>
      </c>
      <c r="O430" s="28">
        <f t="shared" si="113"/>
        <v>0</v>
      </c>
      <c r="P430" s="57"/>
    </row>
    <row r="431" hidden="1" spans="1:16">
      <c r="A431" s="17"/>
      <c r="B431" s="29"/>
      <c r="C431" s="29"/>
      <c r="D431" s="17"/>
      <c r="E431" s="19" t="s">
        <v>429</v>
      </c>
      <c r="F431" s="19" t="s">
        <v>28</v>
      </c>
      <c r="G431" s="19" t="s">
        <v>23</v>
      </c>
      <c r="H431" s="32" t="s">
        <v>345</v>
      </c>
      <c r="I431" s="59">
        <v>0</v>
      </c>
      <c r="J431" s="24">
        <f t="shared" si="99"/>
        <v>0</v>
      </c>
      <c r="K431" s="28"/>
      <c r="L431" s="28"/>
      <c r="M431" s="28"/>
      <c r="N431" s="56"/>
      <c r="O431" s="28"/>
      <c r="P431" s="57"/>
    </row>
    <row r="432" hidden="1" spans="1:16">
      <c r="A432" s="17"/>
      <c r="B432" s="29"/>
      <c r="C432" s="29"/>
      <c r="D432" s="17"/>
      <c r="E432" s="19" t="s">
        <v>429</v>
      </c>
      <c r="F432" s="19" t="s">
        <v>28</v>
      </c>
      <c r="G432" s="19" t="s">
        <v>28</v>
      </c>
      <c r="H432" s="32" t="s">
        <v>346</v>
      </c>
      <c r="I432" s="59">
        <v>0</v>
      </c>
      <c r="J432" s="24">
        <f t="shared" si="99"/>
        <v>0</v>
      </c>
      <c r="K432" s="28"/>
      <c r="L432" s="28"/>
      <c r="M432" s="28"/>
      <c r="N432" s="56"/>
      <c r="O432" s="28"/>
      <c r="P432" s="57"/>
    </row>
    <row r="433" hidden="1" spans="1:16">
      <c r="A433" s="17"/>
      <c r="B433" s="29"/>
      <c r="C433" s="29"/>
      <c r="D433" s="17"/>
      <c r="E433" s="19" t="s">
        <v>429</v>
      </c>
      <c r="F433" s="19" t="s">
        <v>28</v>
      </c>
      <c r="G433" s="19" t="s">
        <v>40</v>
      </c>
      <c r="H433" s="32" t="s">
        <v>432</v>
      </c>
      <c r="I433" s="59">
        <v>450</v>
      </c>
      <c r="J433" s="24">
        <f t="shared" si="99"/>
        <v>117</v>
      </c>
      <c r="K433" s="28"/>
      <c r="L433" s="28"/>
      <c r="M433" s="28">
        <v>85</v>
      </c>
      <c r="N433" s="56">
        <v>32</v>
      </c>
      <c r="O433" s="28"/>
      <c r="P433" s="57"/>
    </row>
    <row r="434" hidden="1" spans="1:16">
      <c r="A434" s="17"/>
      <c r="B434" s="29"/>
      <c r="C434" s="29"/>
      <c r="D434" s="17"/>
      <c r="E434" s="19" t="s">
        <v>429</v>
      </c>
      <c r="F434" s="19" t="s">
        <v>59</v>
      </c>
      <c r="G434" s="19"/>
      <c r="H434" s="32" t="s">
        <v>433</v>
      </c>
      <c r="I434" s="59">
        <v>0</v>
      </c>
      <c r="J434" s="24">
        <f t="shared" si="99"/>
        <v>0</v>
      </c>
      <c r="K434" s="28">
        <f t="shared" ref="K434:O434" si="114">SUM(K435:K435)</f>
        <v>0</v>
      </c>
      <c r="L434" s="28">
        <f t="shared" si="114"/>
        <v>0</v>
      </c>
      <c r="M434" s="28">
        <f t="shared" si="114"/>
        <v>0</v>
      </c>
      <c r="N434" s="56">
        <f t="shared" si="114"/>
        <v>0</v>
      </c>
      <c r="O434" s="28">
        <f t="shared" si="114"/>
        <v>0</v>
      </c>
      <c r="P434" s="57"/>
    </row>
    <row r="435" hidden="1" spans="1:16">
      <c r="A435" s="17"/>
      <c r="B435" s="29"/>
      <c r="C435" s="29"/>
      <c r="D435" s="17"/>
      <c r="E435" s="19" t="s">
        <v>429</v>
      </c>
      <c r="F435" s="19" t="s">
        <v>59</v>
      </c>
      <c r="G435" s="19" t="s">
        <v>40</v>
      </c>
      <c r="H435" s="32" t="s">
        <v>434</v>
      </c>
      <c r="I435" s="59">
        <v>0</v>
      </c>
      <c r="J435" s="24">
        <f t="shared" si="99"/>
        <v>0</v>
      </c>
      <c r="K435" s="28"/>
      <c r="L435" s="28"/>
      <c r="M435" s="28"/>
      <c r="N435" s="56"/>
      <c r="O435" s="28"/>
      <c r="P435" s="57"/>
    </row>
    <row r="436" hidden="1" spans="1:16">
      <c r="A436" s="17"/>
      <c r="B436" s="29"/>
      <c r="C436" s="29"/>
      <c r="D436" s="17"/>
      <c r="E436" s="19" t="s">
        <v>429</v>
      </c>
      <c r="F436" s="19" t="s">
        <v>40</v>
      </c>
      <c r="G436" s="19"/>
      <c r="H436" s="32" t="s">
        <v>435</v>
      </c>
      <c r="I436" s="59">
        <v>50</v>
      </c>
      <c r="J436" s="24">
        <f t="shared" si="99"/>
        <v>0</v>
      </c>
      <c r="K436" s="28">
        <f t="shared" ref="K436:O436" si="115">SUM(K437:K437)</f>
        <v>0</v>
      </c>
      <c r="L436" s="28">
        <f t="shared" si="115"/>
        <v>0</v>
      </c>
      <c r="M436" s="28">
        <f t="shared" si="115"/>
        <v>0</v>
      </c>
      <c r="N436" s="56">
        <f t="shared" si="115"/>
        <v>0</v>
      </c>
      <c r="O436" s="28">
        <f t="shared" si="115"/>
        <v>0</v>
      </c>
      <c r="P436" s="57"/>
    </row>
    <row r="437" hidden="1" spans="1:16">
      <c r="A437" s="17"/>
      <c r="B437" s="29"/>
      <c r="C437" s="29"/>
      <c r="D437" s="17"/>
      <c r="E437" s="19" t="s">
        <v>429</v>
      </c>
      <c r="F437" s="19" t="s">
        <v>40</v>
      </c>
      <c r="G437" s="19" t="s">
        <v>40</v>
      </c>
      <c r="H437" s="32" t="s">
        <v>436</v>
      </c>
      <c r="I437" s="59">
        <v>50</v>
      </c>
      <c r="J437" s="24">
        <f t="shared" si="99"/>
        <v>0</v>
      </c>
      <c r="K437" s="28"/>
      <c r="L437" s="28"/>
      <c r="M437" s="28"/>
      <c r="N437" s="56"/>
      <c r="O437" s="28"/>
      <c r="P437" s="57"/>
    </row>
    <row r="438" hidden="1" spans="1:16">
      <c r="A438" s="17"/>
      <c r="B438" s="29"/>
      <c r="C438" s="29"/>
      <c r="D438" s="17"/>
      <c r="E438" s="19" t="s">
        <v>437</v>
      </c>
      <c r="F438" s="19"/>
      <c r="G438" s="19"/>
      <c r="H438" s="32" t="s">
        <v>438</v>
      </c>
      <c r="I438" s="59"/>
      <c r="J438" s="24">
        <f t="shared" si="99"/>
        <v>7</v>
      </c>
      <c r="K438" s="28">
        <f t="shared" ref="K438:O438" si="116">K439</f>
        <v>0</v>
      </c>
      <c r="L438" s="28">
        <f t="shared" si="116"/>
        <v>0</v>
      </c>
      <c r="M438" s="28">
        <f t="shared" si="116"/>
        <v>7</v>
      </c>
      <c r="N438" s="56">
        <f t="shared" si="116"/>
        <v>0</v>
      </c>
      <c r="O438" s="28">
        <f t="shared" si="116"/>
        <v>0</v>
      </c>
      <c r="P438" s="57"/>
    </row>
    <row r="439" hidden="1" spans="1:16">
      <c r="A439" s="17"/>
      <c r="B439" s="29"/>
      <c r="C439" s="29"/>
      <c r="D439" s="17"/>
      <c r="E439" s="19" t="s">
        <v>437</v>
      </c>
      <c r="F439" s="19" t="s">
        <v>23</v>
      </c>
      <c r="G439" s="19"/>
      <c r="H439" s="32" t="s">
        <v>431</v>
      </c>
      <c r="I439" s="59"/>
      <c r="J439" s="24">
        <f t="shared" si="99"/>
        <v>7</v>
      </c>
      <c r="K439" s="28">
        <f t="shared" ref="K439:O439" si="117">SUM(K440:K442)</f>
        <v>0</v>
      </c>
      <c r="L439" s="28">
        <f t="shared" si="117"/>
        <v>0</v>
      </c>
      <c r="M439" s="28">
        <f t="shared" si="117"/>
        <v>7</v>
      </c>
      <c r="N439" s="56">
        <f t="shared" si="117"/>
        <v>0</v>
      </c>
      <c r="O439" s="28">
        <f t="shared" si="117"/>
        <v>0</v>
      </c>
      <c r="P439" s="57"/>
    </row>
    <row r="440" hidden="1" spans="1:16">
      <c r="A440" s="17"/>
      <c r="B440" s="29"/>
      <c r="C440" s="29"/>
      <c r="D440" s="17"/>
      <c r="E440" s="19" t="s">
        <v>437</v>
      </c>
      <c r="F440" s="19" t="s">
        <v>23</v>
      </c>
      <c r="G440" s="19" t="s">
        <v>23</v>
      </c>
      <c r="H440" s="32" t="s">
        <v>345</v>
      </c>
      <c r="I440" s="59">
        <v>0</v>
      </c>
      <c r="J440" s="24">
        <f t="shared" si="99"/>
        <v>0</v>
      </c>
      <c r="K440" s="28"/>
      <c r="L440" s="28"/>
      <c r="M440" s="28"/>
      <c r="N440" s="56"/>
      <c r="O440" s="28"/>
      <c r="P440" s="57"/>
    </row>
    <row r="441" hidden="1" spans="1:16">
      <c r="A441" s="17"/>
      <c r="B441" s="29"/>
      <c r="C441" s="29"/>
      <c r="D441" s="17"/>
      <c r="E441" s="19" t="s">
        <v>437</v>
      </c>
      <c r="F441" s="19" t="s">
        <v>23</v>
      </c>
      <c r="G441" s="19" t="s">
        <v>28</v>
      </c>
      <c r="H441" s="32" t="s">
        <v>346</v>
      </c>
      <c r="I441" s="59">
        <v>0</v>
      </c>
      <c r="J441" s="24">
        <f t="shared" si="99"/>
        <v>7</v>
      </c>
      <c r="K441" s="28"/>
      <c r="L441" s="28"/>
      <c r="M441" s="28">
        <v>7</v>
      </c>
      <c r="N441" s="56"/>
      <c r="O441" s="28"/>
      <c r="P441" s="57"/>
    </row>
    <row r="442" hidden="1" spans="1:16">
      <c r="A442" s="17"/>
      <c r="B442" s="29"/>
      <c r="C442" s="29"/>
      <c r="D442" s="17"/>
      <c r="E442" s="19" t="s">
        <v>437</v>
      </c>
      <c r="F442" s="19" t="s">
        <v>23</v>
      </c>
      <c r="G442" s="19" t="s">
        <v>40</v>
      </c>
      <c r="H442" s="32" t="s">
        <v>439</v>
      </c>
      <c r="I442" s="59">
        <v>450</v>
      </c>
      <c r="J442" s="24">
        <f t="shared" si="99"/>
        <v>0</v>
      </c>
      <c r="K442" s="28"/>
      <c r="L442" s="28"/>
      <c r="M442" s="28"/>
      <c r="N442" s="56"/>
      <c r="O442" s="28"/>
      <c r="P442" s="57"/>
    </row>
    <row r="443" hidden="1" spans="1:16">
      <c r="A443" s="17"/>
      <c r="B443" s="29"/>
      <c r="C443" s="29"/>
      <c r="D443" s="17"/>
      <c r="E443" s="19" t="s">
        <v>440</v>
      </c>
      <c r="F443" s="19"/>
      <c r="G443" s="19"/>
      <c r="H443" s="32" t="s">
        <v>441</v>
      </c>
      <c r="I443" s="52"/>
      <c r="J443" s="24">
        <f t="shared" si="99"/>
        <v>269.24</v>
      </c>
      <c r="K443" s="28">
        <f t="shared" ref="K443:O443" si="118">K444</f>
        <v>189.24</v>
      </c>
      <c r="L443" s="28">
        <f t="shared" si="118"/>
        <v>80</v>
      </c>
      <c r="M443" s="28">
        <f t="shared" si="118"/>
        <v>0</v>
      </c>
      <c r="N443" s="56">
        <f t="shared" si="118"/>
        <v>0</v>
      </c>
      <c r="O443" s="28">
        <f t="shared" si="118"/>
        <v>0</v>
      </c>
      <c r="P443" s="57"/>
    </row>
    <row r="444" hidden="1" spans="1:16">
      <c r="A444" s="17"/>
      <c r="B444" s="29"/>
      <c r="C444" s="29"/>
      <c r="D444" s="17"/>
      <c r="E444" s="19" t="s">
        <v>440</v>
      </c>
      <c r="F444" s="19" t="s">
        <v>23</v>
      </c>
      <c r="G444" s="19"/>
      <c r="H444" s="32" t="s">
        <v>442</v>
      </c>
      <c r="I444" s="52"/>
      <c r="J444" s="24">
        <f t="shared" si="99"/>
        <v>269.24</v>
      </c>
      <c r="K444" s="28">
        <f t="shared" ref="K444:O444" si="119">K445+K446+K447</f>
        <v>189.24</v>
      </c>
      <c r="L444" s="28">
        <f t="shared" si="119"/>
        <v>80</v>
      </c>
      <c r="M444" s="28">
        <f t="shared" si="119"/>
        <v>0</v>
      </c>
      <c r="N444" s="56">
        <f t="shared" si="119"/>
        <v>0</v>
      </c>
      <c r="O444" s="28">
        <f t="shared" si="119"/>
        <v>0</v>
      </c>
      <c r="P444" s="57"/>
    </row>
    <row r="445" hidden="1" spans="1:16">
      <c r="A445" s="17"/>
      <c r="B445" s="29"/>
      <c r="C445" s="29"/>
      <c r="D445" s="17"/>
      <c r="E445" s="19" t="s">
        <v>440</v>
      </c>
      <c r="F445" s="19" t="s">
        <v>23</v>
      </c>
      <c r="G445" s="19" t="s">
        <v>23</v>
      </c>
      <c r="H445" s="32" t="s">
        <v>345</v>
      </c>
      <c r="I445" s="52"/>
      <c r="J445" s="24">
        <f t="shared" si="99"/>
        <v>163.13</v>
      </c>
      <c r="K445" s="28">
        <v>163.13</v>
      </c>
      <c r="L445" s="28"/>
      <c r="M445" s="28"/>
      <c r="N445" s="56"/>
      <c r="O445" s="28"/>
      <c r="P445" s="57"/>
    </row>
    <row r="446" hidden="1" spans="1:16">
      <c r="A446" s="17"/>
      <c r="B446" s="29"/>
      <c r="C446" s="29"/>
      <c r="D446" s="17"/>
      <c r="E446" s="19" t="s">
        <v>440</v>
      </c>
      <c r="F446" s="19" t="s">
        <v>23</v>
      </c>
      <c r="G446" s="19" t="s">
        <v>28</v>
      </c>
      <c r="H446" s="32" t="s">
        <v>346</v>
      </c>
      <c r="I446" s="52"/>
      <c r="J446" s="24">
        <f t="shared" si="99"/>
        <v>26.11</v>
      </c>
      <c r="K446" s="28">
        <v>26.11</v>
      </c>
      <c r="L446" s="28"/>
      <c r="M446" s="28"/>
      <c r="N446" s="56"/>
      <c r="O446" s="28"/>
      <c r="P446" s="57"/>
    </row>
    <row r="447" hidden="1" spans="1:16">
      <c r="A447" s="17"/>
      <c r="B447" s="29"/>
      <c r="C447" s="29"/>
      <c r="D447" s="17"/>
      <c r="E447" s="19" t="s">
        <v>440</v>
      </c>
      <c r="F447" s="19" t="s">
        <v>23</v>
      </c>
      <c r="G447" s="19" t="s">
        <v>40</v>
      </c>
      <c r="H447" s="32" t="s">
        <v>443</v>
      </c>
      <c r="I447" s="59"/>
      <c r="J447" s="24">
        <f t="shared" si="99"/>
        <v>80</v>
      </c>
      <c r="K447" s="28"/>
      <c r="L447" s="28">
        <v>80</v>
      </c>
      <c r="M447" s="28"/>
      <c r="N447" s="56"/>
      <c r="O447" s="28"/>
      <c r="P447" s="57"/>
    </row>
    <row r="448" hidden="1" spans="1:16">
      <c r="A448" s="17"/>
      <c r="B448" s="29"/>
      <c r="C448" s="29"/>
      <c r="D448" s="17"/>
      <c r="E448" s="19" t="s">
        <v>444</v>
      </c>
      <c r="F448" s="19"/>
      <c r="G448" s="19"/>
      <c r="H448" s="32" t="s">
        <v>445</v>
      </c>
      <c r="I448" s="59">
        <v>7851.76</v>
      </c>
      <c r="J448" s="24">
        <f t="shared" si="99"/>
        <v>8744.26</v>
      </c>
      <c r="K448" s="28">
        <f t="shared" ref="K448:O448" si="120">SUM(K449,K455,)</f>
        <v>3132.26</v>
      </c>
      <c r="L448" s="28">
        <f t="shared" si="120"/>
        <v>32</v>
      </c>
      <c r="M448" s="28">
        <f t="shared" si="120"/>
        <v>4853</v>
      </c>
      <c r="N448" s="56">
        <f t="shared" si="120"/>
        <v>727</v>
      </c>
      <c r="O448" s="28">
        <f t="shared" si="120"/>
        <v>0</v>
      </c>
      <c r="P448" s="57"/>
    </row>
    <row r="449" hidden="1" spans="1:16">
      <c r="A449" s="17"/>
      <c r="B449" s="29"/>
      <c r="C449" s="29"/>
      <c r="D449" s="17"/>
      <c r="E449" s="19" t="s">
        <v>444</v>
      </c>
      <c r="F449" s="19" t="s">
        <v>23</v>
      </c>
      <c r="G449" s="19"/>
      <c r="H449" s="32" t="s">
        <v>446</v>
      </c>
      <c r="I449" s="59">
        <v>5012</v>
      </c>
      <c r="J449" s="24">
        <f t="shared" si="99"/>
        <v>5612</v>
      </c>
      <c r="K449" s="28">
        <f t="shared" ref="K449:O449" si="121">SUM(K450:K454)</f>
        <v>0</v>
      </c>
      <c r="L449" s="28">
        <f t="shared" si="121"/>
        <v>32</v>
      </c>
      <c r="M449" s="28">
        <f t="shared" si="121"/>
        <v>4853</v>
      </c>
      <c r="N449" s="56">
        <f t="shared" si="121"/>
        <v>727</v>
      </c>
      <c r="O449" s="28">
        <f t="shared" si="121"/>
        <v>0</v>
      </c>
      <c r="P449" s="57"/>
    </row>
    <row r="450" hidden="1" spans="1:16">
      <c r="A450" s="17"/>
      <c r="B450" s="29"/>
      <c r="C450" s="29"/>
      <c r="D450" s="17"/>
      <c r="E450" s="19" t="s">
        <v>444</v>
      </c>
      <c r="F450" s="19" t="s">
        <v>23</v>
      </c>
      <c r="G450" s="19" t="s">
        <v>23</v>
      </c>
      <c r="H450" s="32" t="s">
        <v>447</v>
      </c>
      <c r="I450" s="59">
        <v>2412</v>
      </c>
      <c r="J450" s="24">
        <f t="shared" si="99"/>
        <v>1212</v>
      </c>
      <c r="K450" s="28"/>
      <c r="L450" s="28"/>
      <c r="M450" s="28">
        <v>1212</v>
      </c>
      <c r="N450" s="56"/>
      <c r="O450" s="28"/>
      <c r="P450" s="57"/>
    </row>
    <row r="451" hidden="1" spans="1:16">
      <c r="A451" s="17"/>
      <c r="B451" s="29"/>
      <c r="C451" s="29"/>
      <c r="D451" s="17"/>
      <c r="E451" s="19" t="s">
        <v>444</v>
      </c>
      <c r="F451" s="19" t="s">
        <v>23</v>
      </c>
      <c r="G451" s="19" t="s">
        <v>51</v>
      </c>
      <c r="H451" s="32" t="s">
        <v>448</v>
      </c>
      <c r="I451" s="59">
        <v>200</v>
      </c>
      <c r="J451" s="24">
        <f t="shared" si="99"/>
        <v>2200</v>
      </c>
      <c r="K451" s="28">
        <v>0</v>
      </c>
      <c r="L451" s="28">
        <v>0</v>
      </c>
      <c r="M451" s="28">
        <v>2200</v>
      </c>
      <c r="N451" s="56"/>
      <c r="O451" s="28">
        <v>0</v>
      </c>
      <c r="P451" s="57"/>
    </row>
    <row r="452" hidden="1" spans="1:16">
      <c r="A452" s="17"/>
      <c r="B452" s="29"/>
      <c r="C452" s="29"/>
      <c r="D452" s="17"/>
      <c r="E452" s="19" t="s">
        <v>444</v>
      </c>
      <c r="F452" s="19" t="s">
        <v>23</v>
      </c>
      <c r="G452" s="19" t="s">
        <v>59</v>
      </c>
      <c r="H452" s="32" t="s">
        <v>449</v>
      </c>
      <c r="I452" s="59">
        <v>100</v>
      </c>
      <c r="J452" s="24">
        <f t="shared" si="99"/>
        <v>82</v>
      </c>
      <c r="K452" s="28"/>
      <c r="L452" s="28">
        <v>32</v>
      </c>
      <c r="M452" s="28">
        <v>50</v>
      </c>
      <c r="N452" s="56"/>
      <c r="O452" s="28"/>
      <c r="P452" s="57"/>
    </row>
    <row r="453" hidden="1" spans="1:16">
      <c r="A453" s="17"/>
      <c r="B453" s="29"/>
      <c r="C453" s="29"/>
      <c r="D453" s="17"/>
      <c r="E453" s="19" t="s">
        <v>444</v>
      </c>
      <c r="F453" s="19" t="s">
        <v>23</v>
      </c>
      <c r="G453" s="19" t="s">
        <v>37</v>
      </c>
      <c r="H453" s="32" t="s">
        <v>450</v>
      </c>
      <c r="I453" s="59"/>
      <c r="J453" s="24">
        <f t="shared" si="99"/>
        <v>727</v>
      </c>
      <c r="K453" s="28"/>
      <c r="L453" s="28"/>
      <c r="M453" s="28"/>
      <c r="N453" s="56">
        <v>727</v>
      </c>
      <c r="O453" s="28"/>
      <c r="P453" s="57"/>
    </row>
    <row r="454" hidden="1" spans="1:16">
      <c r="A454" s="17"/>
      <c r="B454" s="29"/>
      <c r="C454" s="29"/>
      <c r="D454" s="17"/>
      <c r="E454" s="19" t="s">
        <v>444</v>
      </c>
      <c r="F454" s="19" t="s">
        <v>23</v>
      </c>
      <c r="G454" s="19" t="s">
        <v>40</v>
      </c>
      <c r="H454" s="32" t="s">
        <v>451</v>
      </c>
      <c r="I454" s="59">
        <v>2300</v>
      </c>
      <c r="J454" s="24">
        <f t="shared" ref="J454:J492" si="122">SUM(K454:O454)</f>
        <v>1391</v>
      </c>
      <c r="K454" s="28">
        <v>0</v>
      </c>
      <c r="L454" s="28">
        <v>0</v>
      </c>
      <c r="M454" s="28">
        <v>1391</v>
      </c>
      <c r="N454" s="56"/>
      <c r="O454" s="28">
        <v>0</v>
      </c>
      <c r="P454" s="57"/>
    </row>
    <row r="455" hidden="1" spans="1:16">
      <c r="A455" s="17"/>
      <c r="B455" s="29"/>
      <c r="C455" s="29"/>
      <c r="D455" s="17"/>
      <c r="E455" s="19" t="s">
        <v>444</v>
      </c>
      <c r="F455" s="19" t="s">
        <v>28</v>
      </c>
      <c r="G455" s="19"/>
      <c r="H455" s="32" t="s">
        <v>452</v>
      </c>
      <c r="I455" s="59">
        <v>2839.76</v>
      </c>
      <c r="J455" s="24">
        <f t="shared" si="122"/>
        <v>3132.26</v>
      </c>
      <c r="K455" s="28">
        <f t="shared" ref="K455:O455" si="123">SUM(K456:K456)</f>
        <v>3132.26</v>
      </c>
      <c r="L455" s="28">
        <f t="shared" si="123"/>
        <v>0</v>
      </c>
      <c r="M455" s="28">
        <f t="shared" si="123"/>
        <v>0</v>
      </c>
      <c r="N455" s="56">
        <f t="shared" si="123"/>
        <v>0</v>
      </c>
      <c r="O455" s="28">
        <f t="shared" si="123"/>
        <v>0</v>
      </c>
      <c r="P455" s="57"/>
    </row>
    <row r="456" hidden="1" spans="1:16">
      <c r="A456" s="17"/>
      <c r="B456" s="29"/>
      <c r="C456" s="29"/>
      <c r="D456" s="17"/>
      <c r="E456" s="19" t="s">
        <v>444</v>
      </c>
      <c r="F456" s="19" t="s">
        <v>28</v>
      </c>
      <c r="G456" s="19" t="s">
        <v>23</v>
      </c>
      <c r="H456" s="32" t="s">
        <v>453</v>
      </c>
      <c r="I456" s="59">
        <v>2839.76</v>
      </c>
      <c r="J456" s="24">
        <f t="shared" si="122"/>
        <v>3132.26</v>
      </c>
      <c r="K456" s="110">
        <v>3132.26</v>
      </c>
      <c r="L456" s="28"/>
      <c r="M456" s="28"/>
      <c r="N456" s="56"/>
      <c r="O456" s="28"/>
      <c r="P456" s="57"/>
    </row>
    <row r="457" hidden="1" spans="1:16">
      <c r="A457" s="17"/>
      <c r="B457" s="29"/>
      <c r="C457" s="29"/>
      <c r="D457" s="17"/>
      <c r="E457" s="19" t="s">
        <v>454</v>
      </c>
      <c r="F457" s="19"/>
      <c r="G457" s="19"/>
      <c r="H457" s="32" t="s">
        <v>455</v>
      </c>
      <c r="I457" s="59">
        <v>200</v>
      </c>
      <c r="J457" s="24">
        <f t="shared" si="122"/>
        <v>113</v>
      </c>
      <c r="K457" s="28">
        <f t="shared" ref="K457:O457" si="124">SUM(K458,)</f>
        <v>0</v>
      </c>
      <c r="L457" s="28">
        <f t="shared" si="124"/>
        <v>0</v>
      </c>
      <c r="M457" s="28">
        <f t="shared" si="124"/>
        <v>65</v>
      </c>
      <c r="N457" s="56">
        <f t="shared" si="124"/>
        <v>48</v>
      </c>
      <c r="O457" s="28">
        <f t="shared" si="124"/>
        <v>0</v>
      </c>
      <c r="P457" s="57"/>
    </row>
    <row r="458" hidden="1" spans="1:16">
      <c r="A458" s="17"/>
      <c r="B458" s="29"/>
      <c r="C458" s="29"/>
      <c r="D458" s="17"/>
      <c r="E458" s="19" t="s">
        <v>454</v>
      </c>
      <c r="F458" s="19" t="s">
        <v>23</v>
      </c>
      <c r="G458" s="19"/>
      <c r="H458" s="32" t="s">
        <v>456</v>
      </c>
      <c r="I458" s="59">
        <v>200</v>
      </c>
      <c r="J458" s="24">
        <f t="shared" si="122"/>
        <v>113</v>
      </c>
      <c r="K458" s="28">
        <f t="shared" ref="K458:O458" si="125">SUM(K459:K462)</f>
        <v>0</v>
      </c>
      <c r="L458" s="28">
        <f t="shared" si="125"/>
        <v>0</v>
      </c>
      <c r="M458" s="28">
        <f t="shared" si="125"/>
        <v>65</v>
      </c>
      <c r="N458" s="56">
        <f t="shared" si="125"/>
        <v>48</v>
      </c>
      <c r="O458" s="28">
        <f t="shared" si="125"/>
        <v>0</v>
      </c>
      <c r="P458" s="57"/>
    </row>
    <row r="459" hidden="1" spans="1:16">
      <c r="A459" s="17"/>
      <c r="B459" s="29"/>
      <c r="C459" s="29"/>
      <c r="D459" s="17"/>
      <c r="E459" s="19" t="s">
        <v>454</v>
      </c>
      <c r="F459" s="19" t="s">
        <v>23</v>
      </c>
      <c r="G459" s="19" t="s">
        <v>23</v>
      </c>
      <c r="H459" s="32" t="s">
        <v>345</v>
      </c>
      <c r="I459" s="59">
        <v>0</v>
      </c>
      <c r="J459" s="24">
        <f t="shared" si="122"/>
        <v>0</v>
      </c>
      <c r="K459" s="28"/>
      <c r="L459" s="28"/>
      <c r="M459" s="28"/>
      <c r="N459" s="56"/>
      <c r="O459" s="28"/>
      <c r="P459" s="57"/>
    </row>
    <row r="460" hidden="1" spans="1:16">
      <c r="A460" s="17"/>
      <c r="B460" s="29"/>
      <c r="C460" s="29"/>
      <c r="D460" s="17"/>
      <c r="E460" s="19" t="s">
        <v>454</v>
      </c>
      <c r="F460" s="19" t="s">
        <v>23</v>
      </c>
      <c r="G460" s="19" t="s">
        <v>28</v>
      </c>
      <c r="H460" s="32" t="s">
        <v>346</v>
      </c>
      <c r="I460" s="59">
        <v>0</v>
      </c>
      <c r="J460" s="24">
        <f t="shared" si="122"/>
        <v>0</v>
      </c>
      <c r="K460" s="28"/>
      <c r="L460" s="28"/>
      <c r="M460" s="28"/>
      <c r="N460" s="56"/>
      <c r="O460" s="28"/>
      <c r="P460" s="57"/>
    </row>
    <row r="461" hidden="1" spans="1:16">
      <c r="A461" s="17"/>
      <c r="B461" s="29"/>
      <c r="C461" s="29"/>
      <c r="D461" s="17"/>
      <c r="E461" s="19" t="s">
        <v>454</v>
      </c>
      <c r="F461" s="19" t="s">
        <v>23</v>
      </c>
      <c r="G461" s="19" t="s">
        <v>94</v>
      </c>
      <c r="H461" s="32" t="s">
        <v>457</v>
      </c>
      <c r="I461" s="59">
        <v>200</v>
      </c>
      <c r="J461" s="24">
        <f t="shared" si="122"/>
        <v>0</v>
      </c>
      <c r="K461" s="28"/>
      <c r="L461" s="28"/>
      <c r="M461" s="28"/>
      <c r="N461" s="56"/>
      <c r="O461" s="28"/>
      <c r="P461" s="57"/>
    </row>
    <row r="462" hidden="1" spans="1:16">
      <c r="A462" s="17"/>
      <c r="B462" s="29"/>
      <c r="C462" s="29"/>
      <c r="D462" s="17"/>
      <c r="E462" s="19" t="s">
        <v>454</v>
      </c>
      <c r="F462" s="19" t="s">
        <v>23</v>
      </c>
      <c r="G462" s="19" t="s">
        <v>40</v>
      </c>
      <c r="H462" s="32" t="s">
        <v>458</v>
      </c>
      <c r="I462" s="59">
        <v>0</v>
      </c>
      <c r="J462" s="24">
        <f t="shared" si="122"/>
        <v>113</v>
      </c>
      <c r="K462" s="28"/>
      <c r="L462" s="28"/>
      <c r="M462" s="28">
        <v>65</v>
      </c>
      <c r="N462" s="56">
        <v>48</v>
      </c>
      <c r="O462" s="28"/>
      <c r="P462" s="57"/>
    </row>
    <row r="463" hidden="1" spans="1:16">
      <c r="A463" s="17"/>
      <c r="B463" s="29"/>
      <c r="C463" s="29"/>
      <c r="D463" s="17"/>
      <c r="E463" s="19" t="s">
        <v>459</v>
      </c>
      <c r="F463" s="19"/>
      <c r="G463" s="19"/>
      <c r="H463" s="32" t="s">
        <v>460</v>
      </c>
      <c r="I463" s="59">
        <v>1427.77</v>
      </c>
      <c r="J463" s="24">
        <f t="shared" si="122"/>
        <v>1029.47</v>
      </c>
      <c r="K463" s="28">
        <f t="shared" ref="K463:O463" si="126">SUM(K464,K470,K475,K479)</f>
        <v>254.87</v>
      </c>
      <c r="L463" s="28">
        <f t="shared" si="126"/>
        <v>643.6</v>
      </c>
      <c r="M463" s="28">
        <f t="shared" si="126"/>
        <v>64</v>
      </c>
      <c r="N463" s="56">
        <f t="shared" si="126"/>
        <v>67</v>
      </c>
      <c r="O463" s="28">
        <f t="shared" si="126"/>
        <v>0</v>
      </c>
      <c r="P463" s="57"/>
    </row>
    <row r="464" hidden="1" spans="1:16">
      <c r="A464" s="17"/>
      <c r="B464" s="29"/>
      <c r="C464" s="29"/>
      <c r="D464" s="17"/>
      <c r="E464" s="19" t="s">
        <v>459</v>
      </c>
      <c r="F464" s="19" t="s">
        <v>23</v>
      </c>
      <c r="G464" s="19"/>
      <c r="H464" s="32" t="s">
        <v>461</v>
      </c>
      <c r="I464" s="59">
        <v>365.17</v>
      </c>
      <c r="J464" s="24">
        <f t="shared" si="122"/>
        <v>361.87</v>
      </c>
      <c r="K464" s="28">
        <f t="shared" ref="K464:O464" si="127">SUM(K465:K469)</f>
        <v>254.87</v>
      </c>
      <c r="L464" s="28">
        <f t="shared" si="127"/>
        <v>40</v>
      </c>
      <c r="M464" s="28">
        <f t="shared" si="127"/>
        <v>0</v>
      </c>
      <c r="N464" s="56">
        <f t="shared" si="127"/>
        <v>67</v>
      </c>
      <c r="O464" s="28">
        <f t="shared" si="127"/>
        <v>0</v>
      </c>
      <c r="P464" s="57"/>
    </row>
    <row r="465" hidden="1" spans="1:16">
      <c r="A465" s="17"/>
      <c r="B465" s="29"/>
      <c r="C465" s="29"/>
      <c r="D465" s="17"/>
      <c r="E465" s="19" t="s">
        <v>459</v>
      </c>
      <c r="F465" s="19" t="s">
        <v>23</v>
      </c>
      <c r="G465" s="19" t="s">
        <v>23</v>
      </c>
      <c r="H465" s="32" t="s">
        <v>345</v>
      </c>
      <c r="I465" s="59">
        <v>132.91</v>
      </c>
      <c r="J465" s="24">
        <f t="shared" si="122"/>
        <v>195.79</v>
      </c>
      <c r="K465" s="28">
        <v>163.79</v>
      </c>
      <c r="L465" s="28"/>
      <c r="M465" s="28"/>
      <c r="N465" s="56">
        <v>32</v>
      </c>
      <c r="O465" s="28"/>
      <c r="P465" s="57"/>
    </row>
    <row r="466" hidden="1" spans="1:16">
      <c r="A466" s="17"/>
      <c r="B466" s="29"/>
      <c r="C466" s="29"/>
      <c r="D466" s="17"/>
      <c r="E466" s="19" t="s">
        <v>459</v>
      </c>
      <c r="F466" s="19" t="s">
        <v>23</v>
      </c>
      <c r="G466" s="19" t="s">
        <v>28</v>
      </c>
      <c r="H466" s="32" t="s">
        <v>346</v>
      </c>
      <c r="I466" s="59">
        <v>132.26</v>
      </c>
      <c r="J466" s="24">
        <f t="shared" si="122"/>
        <v>97.08</v>
      </c>
      <c r="K466" s="28">
        <v>91.08</v>
      </c>
      <c r="L466" s="28"/>
      <c r="M466" s="28"/>
      <c r="N466" s="56">
        <v>6</v>
      </c>
      <c r="O466" s="28"/>
      <c r="P466" s="57"/>
    </row>
    <row r="467" hidden="1" spans="1:16">
      <c r="A467" s="17"/>
      <c r="B467" s="29"/>
      <c r="C467" s="29"/>
      <c r="D467" s="17"/>
      <c r="E467" s="19" t="s">
        <v>459</v>
      </c>
      <c r="F467" s="19" t="s">
        <v>23</v>
      </c>
      <c r="G467" s="19" t="s">
        <v>34</v>
      </c>
      <c r="H467" s="32" t="s">
        <v>462</v>
      </c>
      <c r="I467" s="59">
        <v>0</v>
      </c>
      <c r="J467" s="24">
        <f t="shared" si="122"/>
        <v>8</v>
      </c>
      <c r="K467" s="28"/>
      <c r="L467" s="28"/>
      <c r="M467" s="28"/>
      <c r="N467" s="56">
        <v>8</v>
      </c>
      <c r="O467" s="28"/>
      <c r="P467" s="57"/>
    </row>
    <row r="468" hidden="1" spans="1:16">
      <c r="A468" s="17"/>
      <c r="B468" s="29"/>
      <c r="C468" s="29"/>
      <c r="D468" s="17"/>
      <c r="E468" s="19" t="s">
        <v>459</v>
      </c>
      <c r="F468" s="19" t="s">
        <v>23</v>
      </c>
      <c r="G468" s="19" t="s">
        <v>80</v>
      </c>
      <c r="H468" s="32" t="s">
        <v>463</v>
      </c>
      <c r="I468" s="59">
        <v>0</v>
      </c>
      <c r="J468" s="24">
        <f t="shared" si="122"/>
        <v>0</v>
      </c>
      <c r="K468" s="28"/>
      <c r="L468" s="28"/>
      <c r="M468" s="28"/>
      <c r="N468" s="56"/>
      <c r="O468" s="28"/>
      <c r="P468" s="57"/>
    </row>
    <row r="469" hidden="1" spans="1:16">
      <c r="A469" s="17"/>
      <c r="B469" s="29"/>
      <c r="C469" s="29"/>
      <c r="D469" s="17"/>
      <c r="E469" s="19" t="s">
        <v>459</v>
      </c>
      <c r="F469" s="19" t="s">
        <v>23</v>
      </c>
      <c r="G469" s="19" t="s">
        <v>40</v>
      </c>
      <c r="H469" s="32" t="s">
        <v>464</v>
      </c>
      <c r="I469" s="59">
        <v>100</v>
      </c>
      <c r="J469" s="24">
        <f t="shared" si="122"/>
        <v>61</v>
      </c>
      <c r="K469" s="28"/>
      <c r="L469" s="28">
        <v>40</v>
      </c>
      <c r="M469" s="28"/>
      <c r="N469" s="56">
        <v>21</v>
      </c>
      <c r="O469" s="28"/>
      <c r="P469" s="57"/>
    </row>
    <row r="470" hidden="1" spans="1:16">
      <c r="A470" s="17"/>
      <c r="B470" s="29"/>
      <c r="C470" s="29"/>
      <c r="D470" s="17"/>
      <c r="E470" s="19" t="s">
        <v>459</v>
      </c>
      <c r="F470" s="19" t="s">
        <v>28</v>
      </c>
      <c r="G470" s="19"/>
      <c r="H470" s="32" t="s">
        <v>465</v>
      </c>
      <c r="I470" s="59">
        <v>607.6</v>
      </c>
      <c r="J470" s="24">
        <f t="shared" si="122"/>
        <v>603.6</v>
      </c>
      <c r="K470" s="28">
        <f t="shared" ref="K470:O470" si="128">SUM(K471:K474)</f>
        <v>0</v>
      </c>
      <c r="L470" s="28">
        <f t="shared" si="128"/>
        <v>603.6</v>
      </c>
      <c r="M470" s="28">
        <f t="shared" si="128"/>
        <v>0</v>
      </c>
      <c r="N470" s="56">
        <f t="shared" si="128"/>
        <v>0</v>
      </c>
      <c r="O470" s="28">
        <f t="shared" si="128"/>
        <v>0</v>
      </c>
      <c r="P470" s="57"/>
    </row>
    <row r="471" hidden="1" spans="1:16">
      <c r="A471" s="17"/>
      <c r="B471" s="29"/>
      <c r="C471" s="29"/>
      <c r="D471" s="17"/>
      <c r="E471" s="19" t="s">
        <v>459</v>
      </c>
      <c r="F471" s="19" t="s">
        <v>28</v>
      </c>
      <c r="G471" s="19" t="s">
        <v>23</v>
      </c>
      <c r="H471" s="32" t="s">
        <v>345</v>
      </c>
      <c r="I471" s="59">
        <v>462.6</v>
      </c>
      <c r="J471" s="24">
        <f t="shared" si="122"/>
        <v>462.6</v>
      </c>
      <c r="K471" s="28"/>
      <c r="L471" s="28">
        <v>462.6</v>
      </c>
      <c r="M471" s="28"/>
      <c r="N471" s="56"/>
      <c r="O471" s="28"/>
      <c r="P471" s="57"/>
    </row>
    <row r="472" hidden="1" spans="1:16">
      <c r="A472" s="17"/>
      <c r="B472" s="29"/>
      <c r="C472" s="29"/>
      <c r="D472" s="17"/>
      <c r="E472" s="19" t="s">
        <v>459</v>
      </c>
      <c r="F472" s="19" t="s">
        <v>28</v>
      </c>
      <c r="G472" s="19" t="s">
        <v>28</v>
      </c>
      <c r="H472" s="32" t="s">
        <v>346</v>
      </c>
      <c r="I472" s="59">
        <v>115</v>
      </c>
      <c r="J472" s="24">
        <f t="shared" si="122"/>
        <v>141</v>
      </c>
      <c r="K472" s="28"/>
      <c r="L472" s="28">
        <v>141</v>
      </c>
      <c r="M472" s="28"/>
      <c r="N472" s="56"/>
      <c r="O472" s="28"/>
      <c r="P472" s="57"/>
    </row>
    <row r="473" hidden="1" spans="1:16">
      <c r="A473" s="17"/>
      <c r="B473" s="29"/>
      <c r="C473" s="29"/>
      <c r="D473" s="17"/>
      <c r="E473" s="19" t="s">
        <v>459</v>
      </c>
      <c r="F473" s="19" t="s">
        <v>28</v>
      </c>
      <c r="G473" s="19" t="s">
        <v>31</v>
      </c>
      <c r="H473" s="32" t="s">
        <v>466</v>
      </c>
      <c r="I473" s="59">
        <v>30</v>
      </c>
      <c r="J473" s="24">
        <f t="shared" si="122"/>
        <v>0</v>
      </c>
      <c r="K473" s="28"/>
      <c r="L473" s="28"/>
      <c r="M473" s="28"/>
      <c r="N473" s="56"/>
      <c r="O473" s="28"/>
      <c r="P473" s="57"/>
    </row>
    <row r="474" hidden="1" spans="1:16">
      <c r="A474" s="17"/>
      <c r="B474" s="29"/>
      <c r="C474" s="29"/>
      <c r="D474" s="17"/>
      <c r="E474" s="19" t="s">
        <v>459</v>
      </c>
      <c r="F474" s="19" t="s">
        <v>28</v>
      </c>
      <c r="G474" s="19" t="s">
        <v>40</v>
      </c>
      <c r="H474" s="32" t="s">
        <v>467</v>
      </c>
      <c r="I474" s="59">
        <v>0</v>
      </c>
      <c r="J474" s="24">
        <f t="shared" si="122"/>
        <v>0</v>
      </c>
      <c r="K474" s="28"/>
      <c r="L474" s="28"/>
      <c r="M474" s="28"/>
      <c r="N474" s="56"/>
      <c r="O474" s="28"/>
      <c r="P474" s="57"/>
    </row>
    <row r="475" hidden="1" spans="1:16">
      <c r="A475" s="17"/>
      <c r="B475" s="29"/>
      <c r="C475" s="29"/>
      <c r="D475" s="17"/>
      <c r="E475" s="19" t="s">
        <v>459</v>
      </c>
      <c r="F475" s="19" t="s">
        <v>34</v>
      </c>
      <c r="G475" s="19"/>
      <c r="H475" s="32" t="s">
        <v>468</v>
      </c>
      <c r="I475" s="59">
        <v>200</v>
      </c>
      <c r="J475" s="24">
        <f t="shared" si="122"/>
        <v>64</v>
      </c>
      <c r="K475" s="28">
        <f t="shared" ref="K475:O475" si="129">SUM(K476:K478)</f>
        <v>0</v>
      </c>
      <c r="L475" s="28">
        <f t="shared" si="129"/>
        <v>0</v>
      </c>
      <c r="M475" s="28">
        <f t="shared" si="129"/>
        <v>64</v>
      </c>
      <c r="N475" s="56">
        <f t="shared" si="129"/>
        <v>0</v>
      </c>
      <c r="O475" s="28">
        <f t="shared" si="129"/>
        <v>0</v>
      </c>
      <c r="P475" s="57"/>
    </row>
    <row r="476" hidden="1" spans="1:16">
      <c r="A476" s="17"/>
      <c r="B476" s="29"/>
      <c r="C476" s="29"/>
      <c r="D476" s="17"/>
      <c r="E476" s="19" t="s">
        <v>459</v>
      </c>
      <c r="F476" s="19" t="s">
        <v>34</v>
      </c>
      <c r="G476" s="19" t="s">
        <v>23</v>
      </c>
      <c r="H476" s="32" t="s">
        <v>469</v>
      </c>
      <c r="I476" s="59">
        <v>0</v>
      </c>
      <c r="J476" s="24">
        <f t="shared" si="122"/>
        <v>0</v>
      </c>
      <c r="K476" s="28"/>
      <c r="L476" s="28"/>
      <c r="M476" s="28"/>
      <c r="N476" s="56"/>
      <c r="O476" s="28"/>
      <c r="P476" s="57"/>
    </row>
    <row r="477" hidden="1" spans="1:16">
      <c r="A477" s="17"/>
      <c r="B477" s="29"/>
      <c r="C477" s="29"/>
      <c r="D477" s="17"/>
      <c r="E477" s="19" t="s">
        <v>459</v>
      </c>
      <c r="F477" s="19" t="s">
        <v>34</v>
      </c>
      <c r="G477" s="19" t="s">
        <v>28</v>
      </c>
      <c r="H477" s="32" t="s">
        <v>470</v>
      </c>
      <c r="I477" s="59">
        <v>0</v>
      </c>
      <c r="J477" s="24">
        <f t="shared" si="122"/>
        <v>0</v>
      </c>
      <c r="K477" s="28"/>
      <c r="L477" s="28"/>
      <c r="M477" s="28"/>
      <c r="N477" s="56"/>
      <c r="O477" s="28"/>
      <c r="P477" s="57"/>
    </row>
    <row r="478" hidden="1" spans="1:16">
      <c r="A478" s="17"/>
      <c r="B478" s="29"/>
      <c r="C478" s="29"/>
      <c r="D478" s="17"/>
      <c r="E478" s="19" t="s">
        <v>459</v>
      </c>
      <c r="F478" s="19" t="s">
        <v>34</v>
      </c>
      <c r="G478" s="19" t="s">
        <v>40</v>
      </c>
      <c r="H478" s="32" t="s">
        <v>471</v>
      </c>
      <c r="I478" s="59">
        <v>200</v>
      </c>
      <c r="J478" s="24">
        <f t="shared" si="122"/>
        <v>64</v>
      </c>
      <c r="K478" s="28"/>
      <c r="L478" s="28"/>
      <c r="M478" s="28">
        <v>64</v>
      </c>
      <c r="N478" s="56"/>
      <c r="O478" s="28"/>
      <c r="P478" s="57"/>
    </row>
    <row r="479" hidden="1" spans="1:16">
      <c r="A479" s="17"/>
      <c r="B479" s="29"/>
      <c r="C479" s="29"/>
      <c r="D479" s="17"/>
      <c r="E479" s="19" t="s">
        <v>459</v>
      </c>
      <c r="F479" s="19" t="s">
        <v>75</v>
      </c>
      <c r="G479" s="19"/>
      <c r="H479" s="32" t="s">
        <v>472</v>
      </c>
      <c r="I479" s="59">
        <v>255</v>
      </c>
      <c r="J479" s="24">
        <f t="shared" si="122"/>
        <v>0</v>
      </c>
      <c r="K479" s="28">
        <f t="shared" ref="K479:O479" si="130">SUM(K480:K482)</f>
        <v>0</v>
      </c>
      <c r="L479" s="28">
        <f t="shared" si="130"/>
        <v>0</v>
      </c>
      <c r="M479" s="28">
        <f t="shared" si="130"/>
        <v>0</v>
      </c>
      <c r="N479" s="56">
        <f t="shared" si="130"/>
        <v>0</v>
      </c>
      <c r="O479" s="28">
        <f t="shared" si="130"/>
        <v>0</v>
      </c>
      <c r="P479" s="57"/>
    </row>
    <row r="480" hidden="1" spans="1:16">
      <c r="A480" s="17"/>
      <c r="B480" s="29"/>
      <c r="C480" s="29"/>
      <c r="D480" s="17"/>
      <c r="E480" s="19" t="s">
        <v>459</v>
      </c>
      <c r="F480" s="19" t="s">
        <v>75</v>
      </c>
      <c r="G480" s="19" t="s">
        <v>23</v>
      </c>
      <c r="H480" s="32" t="s">
        <v>473</v>
      </c>
      <c r="I480" s="59">
        <v>55</v>
      </c>
      <c r="J480" s="24">
        <f t="shared" si="122"/>
        <v>0</v>
      </c>
      <c r="K480" s="28"/>
      <c r="L480" s="28"/>
      <c r="M480" s="28"/>
      <c r="N480" s="56"/>
      <c r="O480" s="28"/>
      <c r="P480" s="57"/>
    </row>
    <row r="481" hidden="1" spans="1:16">
      <c r="A481" s="17"/>
      <c r="B481" s="29"/>
      <c r="C481" s="29"/>
      <c r="D481" s="17"/>
      <c r="E481" s="19" t="s">
        <v>459</v>
      </c>
      <c r="F481" s="19" t="s">
        <v>75</v>
      </c>
      <c r="G481" s="19" t="s">
        <v>28</v>
      </c>
      <c r="H481" s="32" t="s">
        <v>474</v>
      </c>
      <c r="I481" s="59">
        <v>0</v>
      </c>
      <c r="J481" s="24">
        <f t="shared" si="122"/>
        <v>0</v>
      </c>
      <c r="K481" s="28"/>
      <c r="L481" s="28"/>
      <c r="M481" s="28"/>
      <c r="N481" s="56"/>
      <c r="O481" s="28"/>
      <c r="P481" s="57"/>
    </row>
    <row r="482" ht="16" hidden="1" customHeight="1" spans="1:16">
      <c r="A482" s="17"/>
      <c r="B482" s="29"/>
      <c r="C482" s="29"/>
      <c r="D482" s="17"/>
      <c r="E482" s="19" t="s">
        <v>459</v>
      </c>
      <c r="F482" s="19" t="s">
        <v>75</v>
      </c>
      <c r="G482" s="19" t="s">
        <v>40</v>
      </c>
      <c r="H482" s="32" t="s">
        <v>475</v>
      </c>
      <c r="I482" s="59">
        <v>200</v>
      </c>
      <c r="J482" s="24">
        <f t="shared" si="122"/>
        <v>0</v>
      </c>
      <c r="K482" s="28"/>
      <c r="L482" s="28"/>
      <c r="M482" s="28"/>
      <c r="N482" s="56"/>
      <c r="O482" s="28"/>
      <c r="P482" s="57"/>
    </row>
    <row r="483" hidden="1" spans="1:16">
      <c r="A483" s="17"/>
      <c r="B483" s="29"/>
      <c r="C483" s="29"/>
      <c r="D483" s="17"/>
      <c r="E483" s="19" t="s">
        <v>476</v>
      </c>
      <c r="F483" s="19"/>
      <c r="G483" s="19"/>
      <c r="H483" s="32" t="s">
        <v>477</v>
      </c>
      <c r="I483" s="59">
        <v>3000</v>
      </c>
      <c r="J483" s="24">
        <f t="shared" si="122"/>
        <v>2000</v>
      </c>
      <c r="K483" s="28"/>
      <c r="L483" s="28">
        <v>2000</v>
      </c>
      <c r="M483" s="28"/>
      <c r="N483" s="56"/>
      <c r="O483" s="28"/>
      <c r="P483" s="57"/>
    </row>
    <row r="484" hidden="1" spans="1:16">
      <c r="A484" s="17"/>
      <c r="B484" s="29"/>
      <c r="C484" s="29"/>
      <c r="D484" s="17"/>
      <c r="E484" s="19" t="s">
        <v>478</v>
      </c>
      <c r="F484" s="19"/>
      <c r="G484" s="19"/>
      <c r="H484" s="32" t="s">
        <v>479</v>
      </c>
      <c r="I484" s="59">
        <v>3053.94</v>
      </c>
      <c r="J484" s="24">
        <f t="shared" si="122"/>
        <v>22752</v>
      </c>
      <c r="K484" s="28">
        <f t="shared" ref="K484:O484" si="131">SUM(K485:K486)</f>
        <v>0</v>
      </c>
      <c r="L484" s="28">
        <f t="shared" si="131"/>
        <v>21644</v>
      </c>
      <c r="M484" s="28">
        <f t="shared" si="131"/>
        <v>1108</v>
      </c>
      <c r="N484" s="56">
        <f t="shared" si="131"/>
        <v>0</v>
      </c>
      <c r="O484" s="28">
        <f t="shared" si="131"/>
        <v>0</v>
      </c>
      <c r="P484" s="57"/>
    </row>
    <row r="485" hidden="1" spans="1:16">
      <c r="A485" s="17"/>
      <c r="B485" s="29"/>
      <c r="C485" s="29"/>
      <c r="D485" s="17"/>
      <c r="E485" s="19" t="s">
        <v>478</v>
      </c>
      <c r="F485" s="19" t="s">
        <v>28</v>
      </c>
      <c r="G485" s="19" t="s">
        <v>23</v>
      </c>
      <c r="H485" s="32" t="s">
        <v>480</v>
      </c>
      <c r="I485" s="59">
        <v>1800</v>
      </c>
      <c r="J485" s="24">
        <f t="shared" si="122"/>
        <v>19894</v>
      </c>
      <c r="K485" s="28"/>
      <c r="L485" s="28">
        <v>19894</v>
      </c>
      <c r="M485" s="28"/>
      <c r="N485" s="56"/>
      <c r="O485" s="28"/>
      <c r="P485" s="57"/>
    </row>
    <row r="486" hidden="1" spans="1:16">
      <c r="A486" s="17"/>
      <c r="B486" s="29"/>
      <c r="C486" s="29"/>
      <c r="D486" s="17"/>
      <c r="E486" s="19" t="s">
        <v>478</v>
      </c>
      <c r="F486" s="19" t="s">
        <v>40</v>
      </c>
      <c r="G486" s="19" t="s">
        <v>23</v>
      </c>
      <c r="H486" s="32" t="s">
        <v>481</v>
      </c>
      <c r="I486" s="59">
        <v>1253.94</v>
      </c>
      <c r="J486" s="24">
        <f t="shared" si="122"/>
        <v>2858</v>
      </c>
      <c r="K486" s="56"/>
      <c r="L486" s="56">
        <v>1750</v>
      </c>
      <c r="M486" s="56">
        <v>1108</v>
      </c>
      <c r="N486" s="56"/>
      <c r="O486" s="56"/>
      <c r="P486" s="68"/>
    </row>
    <row r="487" s="1" customFormat="1" hidden="1" spans="1:246">
      <c r="A487" s="17"/>
      <c r="B487" s="29"/>
      <c r="C487" s="29"/>
      <c r="D487" s="17"/>
      <c r="E487" s="19" t="s">
        <v>482</v>
      </c>
      <c r="F487" s="19"/>
      <c r="G487" s="19"/>
      <c r="H487" s="32" t="s">
        <v>483</v>
      </c>
      <c r="I487" s="111">
        <v>15761</v>
      </c>
      <c r="J487" s="24">
        <f t="shared" si="122"/>
        <v>1993</v>
      </c>
      <c r="K487" s="28">
        <f t="shared" ref="K487:O487" si="132">K488</f>
        <v>0</v>
      </c>
      <c r="L487" s="28">
        <f t="shared" si="132"/>
        <v>1993</v>
      </c>
      <c r="M487" s="28">
        <f t="shared" si="132"/>
        <v>0</v>
      </c>
      <c r="N487" s="56">
        <f t="shared" si="132"/>
        <v>0</v>
      </c>
      <c r="O487" s="28">
        <f t="shared" si="132"/>
        <v>0</v>
      </c>
      <c r="P487" s="57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  <c r="FE487" s="4"/>
      <c r="FF487" s="4"/>
      <c r="FG487" s="4"/>
      <c r="FH487" s="4"/>
      <c r="FI487" s="4"/>
      <c r="FJ487" s="4"/>
      <c r="FK487" s="4"/>
      <c r="FL487" s="4"/>
      <c r="FM487" s="4"/>
      <c r="FN487" s="4"/>
      <c r="FO487" s="4"/>
      <c r="FP487" s="4"/>
      <c r="FQ487" s="4"/>
      <c r="FR487" s="4"/>
      <c r="FS487" s="4"/>
      <c r="FT487" s="4"/>
      <c r="FU487" s="4"/>
      <c r="FV487" s="4"/>
      <c r="FW487" s="4"/>
      <c r="FX487" s="4"/>
      <c r="FY487" s="4"/>
      <c r="FZ487" s="4"/>
      <c r="GA487" s="4"/>
      <c r="GB487" s="4"/>
      <c r="GC487" s="4"/>
      <c r="GD487" s="4"/>
      <c r="GE487" s="4"/>
      <c r="GF487" s="4"/>
      <c r="GG487" s="4"/>
      <c r="GH487" s="4"/>
      <c r="GI487" s="4"/>
      <c r="GJ487" s="4"/>
      <c r="GK487" s="4"/>
      <c r="GL487" s="4"/>
      <c r="GM487" s="4"/>
      <c r="GN487" s="4"/>
      <c r="GO487" s="4"/>
      <c r="GP487" s="4"/>
      <c r="GQ487" s="4"/>
      <c r="GR487" s="4"/>
      <c r="GS487" s="4"/>
      <c r="GT487" s="4"/>
      <c r="GU487" s="4"/>
      <c r="GV487" s="4"/>
      <c r="GW487" s="4"/>
      <c r="GX487" s="4"/>
      <c r="GY487" s="4"/>
      <c r="GZ487" s="4"/>
      <c r="HA487" s="4"/>
      <c r="HB487" s="4"/>
      <c r="HC487" s="4"/>
      <c r="HD487" s="4"/>
      <c r="HE487" s="4"/>
      <c r="HF487" s="4"/>
      <c r="HG487" s="4"/>
      <c r="HH487" s="4"/>
      <c r="HI487" s="4"/>
      <c r="HJ487" s="4"/>
      <c r="HK487" s="4"/>
      <c r="HL487" s="4"/>
      <c r="HM487" s="4"/>
      <c r="HN487" s="4"/>
      <c r="HO487" s="4"/>
      <c r="HP487" s="4"/>
      <c r="HQ487" s="4"/>
      <c r="HR487" s="4"/>
      <c r="HS487" s="4"/>
      <c r="HT487" s="4"/>
      <c r="HU487" s="4"/>
      <c r="HV487" s="4"/>
      <c r="HW487" s="4"/>
      <c r="HX487" s="4"/>
      <c r="HY487" s="4"/>
      <c r="HZ487" s="4"/>
      <c r="IA487" s="4"/>
      <c r="IB487" s="4"/>
      <c r="IC487" s="4"/>
      <c r="ID487" s="4"/>
      <c r="IE487" s="4"/>
      <c r="IF487" s="4"/>
      <c r="IG487" s="11"/>
      <c r="IH487" s="11"/>
      <c r="II487" s="11"/>
      <c r="IJ487" s="11"/>
      <c r="IK487" s="11"/>
      <c r="IL487" s="11"/>
    </row>
    <row r="488" s="1" customFormat="1" hidden="1" spans="1:246">
      <c r="A488" s="17"/>
      <c r="B488" s="29"/>
      <c r="C488" s="29"/>
      <c r="D488" s="17"/>
      <c r="E488" s="19" t="s">
        <v>482</v>
      </c>
      <c r="F488" s="19" t="s">
        <v>51</v>
      </c>
      <c r="G488" s="19"/>
      <c r="H488" s="32" t="s">
        <v>484</v>
      </c>
      <c r="I488" s="111">
        <v>15761</v>
      </c>
      <c r="J488" s="24">
        <f t="shared" si="122"/>
        <v>1993</v>
      </c>
      <c r="K488" s="28">
        <f t="shared" ref="K488:O488" si="133">K489</f>
        <v>0</v>
      </c>
      <c r="L488" s="28">
        <f t="shared" si="133"/>
        <v>1993</v>
      </c>
      <c r="M488" s="28">
        <f t="shared" si="133"/>
        <v>0</v>
      </c>
      <c r="N488" s="56">
        <f t="shared" si="133"/>
        <v>0</v>
      </c>
      <c r="O488" s="28">
        <f t="shared" si="133"/>
        <v>0</v>
      </c>
      <c r="P488" s="57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  <c r="FE488" s="4"/>
      <c r="FF488" s="4"/>
      <c r="FG488" s="4"/>
      <c r="FH488" s="4"/>
      <c r="FI488" s="4"/>
      <c r="FJ488" s="4"/>
      <c r="FK488" s="4"/>
      <c r="FL488" s="4"/>
      <c r="FM488" s="4"/>
      <c r="FN488" s="4"/>
      <c r="FO488" s="4"/>
      <c r="FP488" s="4"/>
      <c r="FQ488" s="4"/>
      <c r="FR488" s="4"/>
      <c r="FS488" s="4"/>
      <c r="FT488" s="4"/>
      <c r="FU488" s="4"/>
      <c r="FV488" s="4"/>
      <c r="FW488" s="4"/>
      <c r="FX488" s="4"/>
      <c r="FY488" s="4"/>
      <c r="FZ488" s="4"/>
      <c r="GA488" s="4"/>
      <c r="GB488" s="4"/>
      <c r="GC488" s="4"/>
      <c r="GD488" s="4"/>
      <c r="GE488" s="4"/>
      <c r="GF488" s="4"/>
      <c r="GG488" s="4"/>
      <c r="GH488" s="4"/>
      <c r="GI488" s="4"/>
      <c r="GJ488" s="4"/>
      <c r="GK488" s="4"/>
      <c r="GL488" s="4"/>
      <c r="GM488" s="4"/>
      <c r="GN488" s="4"/>
      <c r="GO488" s="4"/>
      <c r="GP488" s="4"/>
      <c r="GQ488" s="4"/>
      <c r="GR488" s="4"/>
      <c r="GS488" s="4"/>
      <c r="GT488" s="4"/>
      <c r="GU488" s="4"/>
      <c r="GV488" s="4"/>
      <c r="GW488" s="4"/>
      <c r="GX488" s="4"/>
      <c r="GY488" s="4"/>
      <c r="GZ488" s="4"/>
      <c r="HA488" s="4"/>
      <c r="HB488" s="4"/>
      <c r="HC488" s="4"/>
      <c r="HD488" s="4"/>
      <c r="HE488" s="4"/>
      <c r="HF488" s="4"/>
      <c r="HG488" s="4"/>
      <c r="HH488" s="4"/>
      <c r="HI488" s="4"/>
      <c r="HJ488" s="4"/>
      <c r="HK488" s="4"/>
      <c r="HL488" s="4"/>
      <c r="HM488" s="4"/>
      <c r="HN488" s="4"/>
      <c r="HO488" s="4"/>
      <c r="HP488" s="4"/>
      <c r="HQ488" s="4"/>
      <c r="HR488" s="4"/>
      <c r="HS488" s="4"/>
      <c r="HT488" s="4"/>
      <c r="HU488" s="4"/>
      <c r="HV488" s="4"/>
      <c r="HW488" s="4"/>
      <c r="HX488" s="4"/>
      <c r="HY488" s="4"/>
      <c r="HZ488" s="4"/>
      <c r="IA488" s="4"/>
      <c r="IB488" s="4"/>
      <c r="IC488" s="4"/>
      <c r="ID488" s="4"/>
      <c r="IE488" s="4"/>
      <c r="IF488" s="4"/>
      <c r="IG488" s="11"/>
      <c r="IH488" s="11"/>
      <c r="II488" s="11"/>
      <c r="IJ488" s="11"/>
      <c r="IK488" s="11"/>
      <c r="IL488" s="11"/>
    </row>
    <row r="489" s="1" customFormat="1" hidden="1" spans="1:246">
      <c r="A489" s="17"/>
      <c r="B489" s="29"/>
      <c r="C489" s="29"/>
      <c r="D489" s="17"/>
      <c r="E489" s="19" t="s">
        <v>482</v>
      </c>
      <c r="F489" s="19" t="s">
        <v>51</v>
      </c>
      <c r="G489" s="19" t="s">
        <v>23</v>
      </c>
      <c r="H489" s="32" t="s">
        <v>485</v>
      </c>
      <c r="I489" s="111">
        <v>15761</v>
      </c>
      <c r="J489" s="24">
        <f t="shared" si="122"/>
        <v>1993</v>
      </c>
      <c r="K489" s="28"/>
      <c r="L489" s="28">
        <v>1993</v>
      </c>
      <c r="M489" s="28"/>
      <c r="N489" s="56"/>
      <c r="O489" s="28"/>
      <c r="P489" s="57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  <c r="FE489" s="4"/>
      <c r="FF489" s="4"/>
      <c r="FG489" s="4"/>
      <c r="FH489" s="4"/>
      <c r="FI489" s="4"/>
      <c r="FJ489" s="4"/>
      <c r="FK489" s="4"/>
      <c r="FL489" s="4"/>
      <c r="FM489" s="4"/>
      <c r="FN489" s="4"/>
      <c r="FO489" s="4"/>
      <c r="FP489" s="4"/>
      <c r="FQ489" s="4"/>
      <c r="FR489" s="4"/>
      <c r="FS489" s="4"/>
      <c r="FT489" s="4"/>
      <c r="FU489" s="4"/>
      <c r="FV489" s="4"/>
      <c r="FW489" s="4"/>
      <c r="FX489" s="4"/>
      <c r="FY489" s="4"/>
      <c r="FZ489" s="4"/>
      <c r="GA489" s="4"/>
      <c r="GB489" s="4"/>
      <c r="GC489" s="4"/>
      <c r="GD489" s="4"/>
      <c r="GE489" s="4"/>
      <c r="GF489" s="4"/>
      <c r="GG489" s="4"/>
      <c r="GH489" s="4"/>
      <c r="GI489" s="4"/>
      <c r="GJ489" s="4"/>
      <c r="GK489" s="4"/>
      <c r="GL489" s="4"/>
      <c r="GM489" s="4"/>
      <c r="GN489" s="4"/>
      <c r="GO489" s="4"/>
      <c r="GP489" s="4"/>
      <c r="GQ489" s="4"/>
      <c r="GR489" s="4"/>
      <c r="GS489" s="4"/>
      <c r="GT489" s="4"/>
      <c r="GU489" s="4"/>
      <c r="GV489" s="4"/>
      <c r="GW489" s="4"/>
      <c r="GX489" s="4"/>
      <c r="GY489" s="4"/>
      <c r="GZ489" s="4"/>
      <c r="HA489" s="4"/>
      <c r="HB489" s="4"/>
      <c r="HC489" s="4"/>
      <c r="HD489" s="4"/>
      <c r="HE489" s="4"/>
      <c r="HF489" s="4"/>
      <c r="HG489" s="4"/>
      <c r="HH489" s="4"/>
      <c r="HI489" s="4"/>
      <c r="HJ489" s="4"/>
      <c r="HK489" s="4"/>
      <c r="HL489" s="4"/>
      <c r="HM489" s="4"/>
      <c r="HN489" s="4"/>
      <c r="HO489" s="4"/>
      <c r="HP489" s="4"/>
      <c r="HQ489" s="4"/>
      <c r="HR489" s="4"/>
      <c r="HS489" s="4"/>
      <c r="HT489" s="4"/>
      <c r="HU489" s="4"/>
      <c r="HV489" s="4"/>
      <c r="HW489" s="4"/>
      <c r="HX489" s="4"/>
      <c r="HY489" s="4"/>
      <c r="HZ489" s="4"/>
      <c r="IA489" s="4"/>
      <c r="IB489" s="4"/>
      <c r="IC489" s="4"/>
      <c r="ID489" s="4"/>
      <c r="IE489" s="4"/>
      <c r="IF489" s="4"/>
      <c r="IG489" s="11"/>
      <c r="IH489" s="11"/>
      <c r="II489" s="11"/>
      <c r="IJ489" s="11"/>
      <c r="IK489" s="11"/>
      <c r="IL489" s="11"/>
    </row>
    <row r="490" s="1" customFormat="1" hidden="1" spans="1:246">
      <c r="A490" s="17"/>
      <c r="B490" s="29"/>
      <c r="C490" s="29"/>
      <c r="D490" s="17"/>
      <c r="E490" s="19" t="s">
        <v>486</v>
      </c>
      <c r="F490" s="19"/>
      <c r="G490" s="19"/>
      <c r="H490" s="32" t="s">
        <v>487</v>
      </c>
      <c r="I490" s="111">
        <v>1953</v>
      </c>
      <c r="J490" s="24">
        <f t="shared" si="122"/>
        <v>1578</v>
      </c>
      <c r="K490" s="28">
        <f t="shared" ref="K490:O490" si="134">K491</f>
        <v>0</v>
      </c>
      <c r="L490" s="28">
        <f t="shared" si="134"/>
        <v>1578</v>
      </c>
      <c r="M490" s="28">
        <f t="shared" si="134"/>
        <v>0</v>
      </c>
      <c r="N490" s="56">
        <f t="shared" si="134"/>
        <v>0</v>
      </c>
      <c r="O490" s="28">
        <f t="shared" si="134"/>
        <v>0</v>
      </c>
      <c r="P490" s="57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  <c r="DD490" s="11"/>
      <c r="DE490" s="11"/>
      <c r="DF490" s="11"/>
      <c r="DG490" s="11"/>
      <c r="DH490" s="11"/>
      <c r="DI490" s="11"/>
      <c r="DJ490" s="11"/>
      <c r="DK490" s="11"/>
      <c r="DL490" s="11"/>
      <c r="DM490" s="11"/>
      <c r="DN490" s="11"/>
      <c r="DO490" s="11"/>
      <c r="DP490" s="11"/>
      <c r="DQ490" s="11"/>
      <c r="DR490" s="11"/>
      <c r="DS490" s="11"/>
      <c r="DT490" s="11"/>
      <c r="DU490" s="11"/>
      <c r="DV490" s="11"/>
      <c r="DW490" s="11"/>
      <c r="DX490" s="11"/>
      <c r="DY490" s="11"/>
      <c r="DZ490" s="11"/>
      <c r="EA490" s="11"/>
      <c r="EB490" s="11"/>
      <c r="EC490" s="11"/>
      <c r="ED490" s="11"/>
      <c r="EE490" s="11"/>
      <c r="EF490" s="11"/>
      <c r="EG490" s="11"/>
      <c r="EH490" s="11"/>
      <c r="EI490" s="11"/>
      <c r="EJ490" s="11"/>
      <c r="EK490" s="11"/>
      <c r="EL490" s="11"/>
      <c r="EM490" s="11"/>
      <c r="EN490" s="11"/>
      <c r="EO490" s="11"/>
      <c r="EP490" s="11"/>
      <c r="EQ490" s="11"/>
      <c r="ER490" s="11"/>
      <c r="ES490" s="11"/>
      <c r="ET490" s="11"/>
      <c r="EU490" s="11"/>
      <c r="EV490" s="11"/>
      <c r="EW490" s="11"/>
      <c r="EX490" s="11"/>
      <c r="EY490" s="11"/>
      <c r="EZ490" s="11"/>
      <c r="FA490" s="11"/>
      <c r="FB490" s="11"/>
      <c r="FC490" s="11"/>
      <c r="FD490" s="11"/>
      <c r="FE490" s="11"/>
      <c r="FF490" s="11"/>
      <c r="FG490" s="11"/>
      <c r="FH490" s="11"/>
      <c r="FI490" s="11"/>
      <c r="FJ490" s="11"/>
      <c r="FK490" s="11"/>
      <c r="FL490" s="11"/>
      <c r="FM490" s="11"/>
      <c r="FN490" s="11"/>
      <c r="FO490" s="11"/>
      <c r="FP490" s="11"/>
      <c r="FQ490" s="11"/>
      <c r="FR490" s="11"/>
      <c r="FS490" s="11"/>
      <c r="FT490" s="11"/>
      <c r="FU490" s="11"/>
      <c r="FV490" s="11"/>
      <c r="FW490" s="11"/>
      <c r="FX490" s="11"/>
      <c r="FY490" s="11"/>
      <c r="FZ490" s="11"/>
      <c r="GA490" s="11"/>
      <c r="GB490" s="11"/>
      <c r="GC490" s="11"/>
      <c r="GD490" s="11"/>
      <c r="GE490" s="11"/>
      <c r="GF490" s="11"/>
      <c r="GG490" s="11"/>
      <c r="GH490" s="11"/>
      <c r="GI490" s="11"/>
      <c r="GJ490" s="11"/>
      <c r="GK490" s="11"/>
      <c r="GL490" s="11"/>
      <c r="GM490" s="11"/>
      <c r="GN490" s="11"/>
      <c r="GO490" s="11"/>
      <c r="GP490" s="11"/>
      <c r="GQ490" s="11"/>
      <c r="GR490" s="11"/>
      <c r="GS490" s="11"/>
      <c r="GT490" s="11"/>
      <c r="GU490" s="11"/>
      <c r="GV490" s="11"/>
      <c r="GW490" s="11"/>
      <c r="GX490" s="11"/>
      <c r="GY490" s="11"/>
      <c r="GZ490" s="11"/>
      <c r="HA490" s="11"/>
      <c r="HB490" s="11"/>
      <c r="HC490" s="11"/>
      <c r="HD490" s="11"/>
      <c r="HE490" s="11"/>
      <c r="HF490" s="11"/>
      <c r="HG490" s="11"/>
      <c r="HH490" s="11"/>
      <c r="HI490" s="11"/>
      <c r="HJ490" s="11"/>
      <c r="HK490" s="11"/>
      <c r="HL490" s="11"/>
      <c r="HM490" s="11"/>
      <c r="HN490" s="11"/>
      <c r="HO490" s="11"/>
      <c r="HP490" s="11"/>
      <c r="HQ490" s="11"/>
      <c r="HR490" s="11"/>
      <c r="HS490" s="11"/>
      <c r="HT490" s="11"/>
      <c r="HU490" s="11"/>
      <c r="HV490" s="11"/>
      <c r="HW490" s="11"/>
      <c r="HX490" s="11"/>
      <c r="HY490" s="11"/>
      <c r="HZ490" s="11"/>
      <c r="IA490" s="11"/>
      <c r="IB490" s="11"/>
      <c r="IC490" s="11"/>
      <c r="ID490" s="11"/>
      <c r="IE490" s="11"/>
      <c r="IF490" s="11"/>
      <c r="IG490" s="11"/>
      <c r="IH490" s="11"/>
      <c r="II490" s="11"/>
      <c r="IJ490" s="11"/>
      <c r="IK490" s="11"/>
      <c r="IL490" s="11"/>
    </row>
    <row r="491" s="1" customFormat="1" hidden="1" spans="1:246">
      <c r="A491" s="17"/>
      <c r="B491" s="29"/>
      <c r="C491" s="29"/>
      <c r="D491" s="17"/>
      <c r="E491" s="19" t="s">
        <v>486</v>
      </c>
      <c r="F491" s="19" t="s">
        <v>51</v>
      </c>
      <c r="G491" s="19"/>
      <c r="H491" s="32" t="s">
        <v>488</v>
      </c>
      <c r="I491" s="111">
        <v>1953</v>
      </c>
      <c r="J491" s="24">
        <f t="shared" si="122"/>
        <v>1578</v>
      </c>
      <c r="K491" s="28">
        <f t="shared" ref="K491:O491" si="135">K492</f>
        <v>0</v>
      </c>
      <c r="L491" s="28">
        <f t="shared" si="135"/>
        <v>1578</v>
      </c>
      <c r="M491" s="28">
        <f t="shared" si="135"/>
        <v>0</v>
      </c>
      <c r="N491" s="56">
        <f t="shared" si="135"/>
        <v>0</v>
      </c>
      <c r="O491" s="28">
        <f t="shared" si="135"/>
        <v>0</v>
      </c>
      <c r="P491" s="57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  <c r="DD491" s="11"/>
      <c r="DE491" s="11"/>
      <c r="DF491" s="11"/>
      <c r="DG491" s="11"/>
      <c r="DH491" s="11"/>
      <c r="DI491" s="11"/>
      <c r="DJ491" s="11"/>
      <c r="DK491" s="11"/>
      <c r="DL491" s="11"/>
      <c r="DM491" s="11"/>
      <c r="DN491" s="11"/>
      <c r="DO491" s="11"/>
      <c r="DP491" s="11"/>
      <c r="DQ491" s="11"/>
      <c r="DR491" s="11"/>
      <c r="DS491" s="11"/>
      <c r="DT491" s="11"/>
      <c r="DU491" s="11"/>
      <c r="DV491" s="11"/>
      <c r="DW491" s="11"/>
      <c r="DX491" s="11"/>
      <c r="DY491" s="11"/>
      <c r="DZ491" s="11"/>
      <c r="EA491" s="11"/>
      <c r="EB491" s="11"/>
      <c r="EC491" s="11"/>
      <c r="ED491" s="11"/>
      <c r="EE491" s="11"/>
      <c r="EF491" s="11"/>
      <c r="EG491" s="11"/>
      <c r="EH491" s="11"/>
      <c r="EI491" s="11"/>
      <c r="EJ491" s="11"/>
      <c r="EK491" s="11"/>
      <c r="EL491" s="11"/>
      <c r="EM491" s="11"/>
      <c r="EN491" s="11"/>
      <c r="EO491" s="11"/>
      <c r="EP491" s="11"/>
      <c r="EQ491" s="11"/>
      <c r="ER491" s="11"/>
      <c r="ES491" s="11"/>
      <c r="ET491" s="11"/>
      <c r="EU491" s="11"/>
      <c r="EV491" s="11"/>
      <c r="EW491" s="11"/>
      <c r="EX491" s="11"/>
      <c r="EY491" s="11"/>
      <c r="EZ491" s="11"/>
      <c r="FA491" s="11"/>
      <c r="FB491" s="11"/>
      <c r="FC491" s="11"/>
      <c r="FD491" s="11"/>
      <c r="FE491" s="11"/>
      <c r="FF491" s="11"/>
      <c r="FG491" s="11"/>
      <c r="FH491" s="11"/>
      <c r="FI491" s="11"/>
      <c r="FJ491" s="11"/>
      <c r="FK491" s="11"/>
      <c r="FL491" s="11"/>
      <c r="FM491" s="11"/>
      <c r="FN491" s="11"/>
      <c r="FO491" s="11"/>
      <c r="FP491" s="11"/>
      <c r="FQ491" s="11"/>
      <c r="FR491" s="11"/>
      <c r="FS491" s="11"/>
      <c r="FT491" s="11"/>
      <c r="FU491" s="11"/>
      <c r="FV491" s="11"/>
      <c r="FW491" s="11"/>
      <c r="FX491" s="11"/>
      <c r="FY491" s="11"/>
      <c r="FZ491" s="11"/>
      <c r="GA491" s="11"/>
      <c r="GB491" s="11"/>
      <c r="GC491" s="11"/>
      <c r="GD491" s="11"/>
      <c r="GE491" s="11"/>
      <c r="GF491" s="11"/>
      <c r="GG491" s="11"/>
      <c r="GH491" s="11"/>
      <c r="GI491" s="11"/>
      <c r="GJ491" s="11"/>
      <c r="GK491" s="11"/>
      <c r="GL491" s="11"/>
      <c r="GM491" s="11"/>
      <c r="GN491" s="11"/>
      <c r="GO491" s="11"/>
      <c r="GP491" s="11"/>
      <c r="GQ491" s="11"/>
      <c r="GR491" s="11"/>
      <c r="GS491" s="11"/>
      <c r="GT491" s="11"/>
      <c r="GU491" s="11"/>
      <c r="GV491" s="11"/>
      <c r="GW491" s="11"/>
      <c r="GX491" s="11"/>
      <c r="GY491" s="11"/>
      <c r="GZ491" s="11"/>
      <c r="HA491" s="11"/>
      <c r="HB491" s="11"/>
      <c r="HC491" s="11"/>
      <c r="HD491" s="11"/>
      <c r="HE491" s="11"/>
      <c r="HF491" s="11"/>
      <c r="HG491" s="11"/>
      <c r="HH491" s="11"/>
      <c r="HI491" s="11"/>
      <c r="HJ491" s="11"/>
      <c r="HK491" s="11"/>
      <c r="HL491" s="11"/>
      <c r="HM491" s="11"/>
      <c r="HN491" s="11"/>
      <c r="HO491" s="11"/>
      <c r="HP491" s="11"/>
      <c r="HQ491" s="11"/>
      <c r="HR491" s="11"/>
      <c r="HS491" s="11"/>
      <c r="HT491" s="11"/>
      <c r="HU491" s="11"/>
      <c r="HV491" s="11"/>
      <c r="HW491" s="11"/>
      <c r="HX491" s="11"/>
      <c r="HY491" s="11"/>
      <c r="HZ491" s="11"/>
      <c r="IA491" s="11"/>
      <c r="IB491" s="11"/>
      <c r="IC491" s="11"/>
      <c r="ID491" s="11"/>
      <c r="IE491" s="11"/>
      <c r="IF491" s="11"/>
      <c r="IG491" s="11"/>
      <c r="IH491" s="11"/>
      <c r="II491" s="11"/>
      <c r="IJ491" s="11"/>
      <c r="IK491" s="11"/>
      <c r="IL491" s="11"/>
    </row>
    <row r="492" s="1" customFormat="1" hidden="1" spans="1:246">
      <c r="A492" s="17"/>
      <c r="B492" s="29"/>
      <c r="C492" s="29"/>
      <c r="D492" s="17"/>
      <c r="E492" s="19" t="s">
        <v>486</v>
      </c>
      <c r="F492" s="19" t="s">
        <v>51</v>
      </c>
      <c r="G492" s="19" t="s">
        <v>23</v>
      </c>
      <c r="H492" s="32" t="s">
        <v>489</v>
      </c>
      <c r="I492" s="111">
        <v>1953</v>
      </c>
      <c r="J492" s="24">
        <f t="shared" si="122"/>
        <v>1578</v>
      </c>
      <c r="K492" s="28"/>
      <c r="L492" s="28">
        <v>1578</v>
      </c>
      <c r="M492" s="28"/>
      <c r="N492" s="56"/>
      <c r="O492" s="28"/>
      <c r="P492" s="57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  <c r="DD492" s="11"/>
      <c r="DE492" s="11"/>
      <c r="DF492" s="11"/>
      <c r="DG492" s="11"/>
      <c r="DH492" s="11"/>
      <c r="DI492" s="11"/>
      <c r="DJ492" s="11"/>
      <c r="DK492" s="11"/>
      <c r="DL492" s="11"/>
      <c r="DM492" s="11"/>
      <c r="DN492" s="11"/>
      <c r="DO492" s="11"/>
      <c r="DP492" s="11"/>
      <c r="DQ492" s="11"/>
      <c r="DR492" s="11"/>
      <c r="DS492" s="11"/>
      <c r="DT492" s="11"/>
      <c r="DU492" s="11"/>
      <c r="DV492" s="11"/>
      <c r="DW492" s="11"/>
      <c r="DX492" s="11"/>
      <c r="DY492" s="11"/>
      <c r="DZ492" s="11"/>
      <c r="EA492" s="11"/>
      <c r="EB492" s="11"/>
      <c r="EC492" s="11"/>
      <c r="ED492" s="11"/>
      <c r="EE492" s="11"/>
      <c r="EF492" s="11"/>
      <c r="EG492" s="11"/>
      <c r="EH492" s="11"/>
      <c r="EI492" s="11"/>
      <c r="EJ492" s="11"/>
      <c r="EK492" s="11"/>
      <c r="EL492" s="11"/>
      <c r="EM492" s="11"/>
      <c r="EN492" s="11"/>
      <c r="EO492" s="11"/>
      <c r="EP492" s="11"/>
      <c r="EQ492" s="11"/>
      <c r="ER492" s="11"/>
      <c r="ES492" s="11"/>
      <c r="ET492" s="11"/>
      <c r="EU492" s="11"/>
      <c r="EV492" s="11"/>
      <c r="EW492" s="11"/>
      <c r="EX492" s="11"/>
      <c r="EY492" s="11"/>
      <c r="EZ492" s="11"/>
      <c r="FA492" s="11"/>
      <c r="FB492" s="11"/>
      <c r="FC492" s="11"/>
      <c r="FD492" s="11"/>
      <c r="FE492" s="11"/>
      <c r="FF492" s="11"/>
      <c r="FG492" s="11"/>
      <c r="FH492" s="11"/>
      <c r="FI492" s="11"/>
      <c r="FJ492" s="11"/>
      <c r="FK492" s="11"/>
      <c r="FL492" s="11"/>
      <c r="FM492" s="11"/>
      <c r="FN492" s="11"/>
      <c r="FO492" s="11"/>
      <c r="FP492" s="11"/>
      <c r="FQ492" s="11"/>
      <c r="FR492" s="11"/>
      <c r="FS492" s="11"/>
      <c r="FT492" s="11"/>
      <c r="FU492" s="11"/>
      <c r="FV492" s="11"/>
      <c r="FW492" s="11"/>
      <c r="FX492" s="11"/>
      <c r="FY492" s="11"/>
      <c r="FZ492" s="11"/>
      <c r="GA492" s="11"/>
      <c r="GB492" s="11"/>
      <c r="GC492" s="11"/>
      <c r="GD492" s="11"/>
      <c r="GE492" s="11"/>
      <c r="GF492" s="11"/>
      <c r="GG492" s="11"/>
      <c r="GH492" s="11"/>
      <c r="GI492" s="11"/>
      <c r="GJ492" s="11"/>
      <c r="GK492" s="11"/>
      <c r="GL492" s="11"/>
      <c r="GM492" s="11"/>
      <c r="GN492" s="11"/>
      <c r="GO492" s="11"/>
      <c r="GP492" s="11"/>
      <c r="GQ492" s="11"/>
      <c r="GR492" s="11"/>
      <c r="GS492" s="11"/>
      <c r="GT492" s="11"/>
      <c r="GU492" s="11"/>
      <c r="GV492" s="11"/>
      <c r="GW492" s="11"/>
      <c r="GX492" s="11"/>
      <c r="GY492" s="11"/>
      <c r="GZ492" s="11"/>
      <c r="HA492" s="11"/>
      <c r="HB492" s="11"/>
      <c r="HC492" s="11"/>
      <c r="HD492" s="11"/>
      <c r="HE492" s="11"/>
      <c r="HF492" s="11"/>
      <c r="HG492" s="11"/>
      <c r="HH492" s="11"/>
      <c r="HI492" s="11"/>
      <c r="HJ492" s="11"/>
      <c r="HK492" s="11"/>
      <c r="HL492" s="11"/>
      <c r="HM492" s="11"/>
      <c r="HN492" s="11"/>
      <c r="HO492" s="11"/>
      <c r="HP492" s="11"/>
      <c r="HQ492" s="11"/>
      <c r="HR492" s="11"/>
      <c r="HS492" s="11"/>
      <c r="HT492" s="11"/>
      <c r="HU492" s="11"/>
      <c r="HV492" s="11"/>
      <c r="HW492" s="11"/>
      <c r="HX492" s="11"/>
      <c r="HY492" s="11"/>
      <c r="HZ492" s="11"/>
      <c r="IA492" s="11"/>
      <c r="IB492" s="11"/>
      <c r="IC492" s="11"/>
      <c r="ID492" s="11"/>
      <c r="IE492" s="11"/>
      <c r="IF492" s="11"/>
      <c r="IG492" s="11"/>
      <c r="IH492" s="11"/>
      <c r="II492" s="11"/>
      <c r="IJ492" s="11"/>
      <c r="IK492" s="11"/>
      <c r="IL492" s="11"/>
    </row>
    <row r="493" hidden="1" spans="1:240">
      <c r="A493" s="17"/>
      <c r="B493" s="29"/>
      <c r="C493" s="29"/>
      <c r="D493" s="17"/>
      <c r="E493" s="19"/>
      <c r="F493" s="19"/>
      <c r="G493" s="19"/>
      <c r="H493" s="32"/>
      <c r="I493" s="111"/>
      <c r="J493" s="112"/>
      <c r="K493" s="28"/>
      <c r="L493" s="28"/>
      <c r="M493" s="28"/>
      <c r="N493" s="56"/>
      <c r="O493" s="28"/>
      <c r="P493" s="57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  <c r="DD493" s="11"/>
      <c r="DE493" s="11"/>
      <c r="DF493" s="11"/>
      <c r="DG493" s="11"/>
      <c r="DH493" s="11"/>
      <c r="DI493" s="11"/>
      <c r="DJ493" s="11"/>
      <c r="DK493" s="11"/>
      <c r="DL493" s="11"/>
      <c r="DM493" s="11"/>
      <c r="DN493" s="11"/>
      <c r="DO493" s="11"/>
      <c r="DP493" s="11"/>
      <c r="DQ493" s="11"/>
      <c r="DR493" s="11"/>
      <c r="DS493" s="11"/>
      <c r="DT493" s="11"/>
      <c r="DU493" s="11"/>
      <c r="DV493" s="11"/>
      <c r="DW493" s="11"/>
      <c r="DX493" s="11"/>
      <c r="DY493" s="11"/>
      <c r="DZ493" s="11"/>
      <c r="EA493" s="11"/>
      <c r="EB493" s="11"/>
      <c r="EC493" s="11"/>
      <c r="ED493" s="11"/>
      <c r="EE493" s="11"/>
      <c r="EF493" s="11"/>
      <c r="EG493" s="11"/>
      <c r="EH493" s="11"/>
      <c r="EI493" s="11"/>
      <c r="EJ493" s="11"/>
      <c r="EK493" s="11"/>
      <c r="EL493" s="11"/>
      <c r="EM493" s="11"/>
      <c r="EN493" s="11"/>
      <c r="EO493" s="11"/>
      <c r="EP493" s="11"/>
      <c r="EQ493" s="11"/>
      <c r="ER493" s="11"/>
      <c r="ES493" s="11"/>
      <c r="ET493" s="11"/>
      <c r="EU493" s="11"/>
      <c r="EV493" s="11"/>
      <c r="EW493" s="11"/>
      <c r="EX493" s="11"/>
      <c r="EY493" s="11"/>
      <c r="EZ493" s="11"/>
      <c r="FA493" s="11"/>
      <c r="FB493" s="11"/>
      <c r="FC493" s="11"/>
      <c r="FD493" s="11"/>
      <c r="FE493" s="11"/>
      <c r="FF493" s="11"/>
      <c r="FG493" s="11"/>
      <c r="FH493" s="11"/>
      <c r="FI493" s="11"/>
      <c r="FJ493" s="11"/>
      <c r="FK493" s="11"/>
      <c r="FL493" s="11"/>
      <c r="FM493" s="11"/>
      <c r="FN493" s="11"/>
      <c r="FO493" s="11"/>
      <c r="FP493" s="11"/>
      <c r="FQ493" s="11"/>
      <c r="FR493" s="11"/>
      <c r="FS493" s="11"/>
      <c r="FT493" s="11"/>
      <c r="FU493" s="11"/>
      <c r="FV493" s="11"/>
      <c r="FW493" s="11"/>
      <c r="FX493" s="11"/>
      <c r="FY493" s="11"/>
      <c r="FZ493" s="11"/>
      <c r="GA493" s="11"/>
      <c r="GB493" s="11"/>
      <c r="GC493" s="11"/>
      <c r="GD493" s="11"/>
      <c r="GE493" s="11"/>
      <c r="GF493" s="11"/>
      <c r="GG493" s="11"/>
      <c r="GH493" s="11"/>
      <c r="GI493" s="11"/>
      <c r="GJ493" s="11"/>
      <c r="GK493" s="11"/>
      <c r="GL493" s="11"/>
      <c r="GM493" s="11"/>
      <c r="GN493" s="11"/>
      <c r="GO493" s="11"/>
      <c r="GP493" s="11"/>
      <c r="GQ493" s="11"/>
      <c r="GR493" s="11"/>
      <c r="GS493" s="11"/>
      <c r="GT493" s="11"/>
      <c r="GU493" s="11"/>
      <c r="GV493" s="11"/>
      <c r="GW493" s="11"/>
      <c r="GX493" s="11"/>
      <c r="GY493" s="11"/>
      <c r="GZ493" s="11"/>
      <c r="HA493" s="11"/>
      <c r="HB493" s="11"/>
      <c r="HC493" s="11"/>
      <c r="HD493" s="11"/>
      <c r="HE493" s="11"/>
      <c r="HF493" s="11"/>
      <c r="HG493" s="11"/>
      <c r="HH493" s="11"/>
      <c r="HI493" s="11"/>
      <c r="HJ493" s="11"/>
      <c r="HK493" s="11"/>
      <c r="HL493" s="11"/>
      <c r="HM493" s="11"/>
      <c r="HN493" s="11"/>
      <c r="HO493" s="11"/>
      <c r="HP493" s="11"/>
      <c r="HQ493" s="11"/>
      <c r="HR493" s="11"/>
      <c r="HS493" s="11"/>
      <c r="HT493" s="11"/>
      <c r="HU493" s="11"/>
      <c r="HV493" s="11"/>
      <c r="HW493" s="11"/>
      <c r="HX493" s="11"/>
      <c r="HY493" s="11"/>
      <c r="HZ493" s="11"/>
      <c r="IA493" s="11"/>
      <c r="IB493" s="11"/>
      <c r="IC493" s="11"/>
      <c r="ID493" s="11"/>
      <c r="IE493" s="11"/>
      <c r="IF493" s="11"/>
    </row>
    <row r="494" ht="22" customHeight="1" spans="1:240">
      <c r="A494" s="84" t="s">
        <v>490</v>
      </c>
      <c r="B494" s="85">
        <f>B6+B22</f>
        <v>30800</v>
      </c>
      <c r="C494" s="85">
        <f>C6+C22</f>
        <v>30376</v>
      </c>
      <c r="D494" s="86"/>
      <c r="E494" s="87"/>
      <c r="F494" s="87"/>
      <c r="G494" s="87"/>
      <c r="H494" s="88" t="s">
        <v>491</v>
      </c>
      <c r="I494" s="113">
        <v>133298</v>
      </c>
      <c r="J494" s="114">
        <f t="shared" ref="J494:O494" si="136">J6+J112+J118+J145+J164+J184+J196+J274+J317+J332+J348+J403+J412+J429+J438+J443+J448+J457+J463+J483+J484+J487+J490</f>
        <v>135935</v>
      </c>
      <c r="K494" s="115">
        <f>K6+K112+K118+K145+K164+K184+K196+K274+K317+K332+K348+K403+K412+K429+K438+K443+K448+K457+K463+K483+K484+K487+K490+0.04</f>
        <v>51324.51</v>
      </c>
      <c r="L494" s="115">
        <f t="shared" si="136"/>
        <v>45215.25</v>
      </c>
      <c r="M494" s="115">
        <f t="shared" si="136"/>
        <v>32174.17</v>
      </c>
      <c r="N494" s="116">
        <f t="shared" si="136"/>
        <v>7221.11</v>
      </c>
      <c r="O494" s="115">
        <f t="shared" si="136"/>
        <v>0</v>
      </c>
      <c r="P494" s="11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  <c r="AN494" s="127"/>
      <c r="AO494" s="127"/>
      <c r="AP494" s="127"/>
      <c r="AQ494" s="127"/>
      <c r="AR494" s="127"/>
      <c r="AS494" s="127"/>
      <c r="AT494" s="127"/>
      <c r="AU494" s="127"/>
      <c r="AV494" s="127"/>
      <c r="AW494" s="127"/>
      <c r="AX494" s="127"/>
      <c r="AY494" s="127"/>
      <c r="AZ494" s="127"/>
      <c r="BA494" s="127"/>
      <c r="BB494" s="127"/>
      <c r="BC494" s="127"/>
      <c r="BD494" s="127"/>
      <c r="BE494" s="127"/>
      <c r="BF494" s="127"/>
      <c r="BG494" s="127"/>
      <c r="BH494" s="127"/>
      <c r="BI494" s="127"/>
      <c r="BJ494" s="127"/>
      <c r="BK494" s="127"/>
      <c r="BL494" s="127"/>
      <c r="BM494" s="127"/>
      <c r="BN494" s="127"/>
      <c r="BO494" s="127"/>
      <c r="BP494" s="127"/>
      <c r="BQ494" s="127"/>
      <c r="BR494" s="127"/>
      <c r="BS494" s="127"/>
      <c r="BT494" s="127"/>
      <c r="BU494" s="127"/>
      <c r="BV494" s="127"/>
      <c r="BW494" s="127"/>
      <c r="BX494" s="127"/>
      <c r="BY494" s="127"/>
      <c r="BZ494" s="127"/>
      <c r="CA494" s="127"/>
      <c r="CB494" s="127"/>
      <c r="CC494" s="127"/>
      <c r="CD494" s="127"/>
      <c r="CE494" s="127"/>
      <c r="CF494" s="127"/>
      <c r="CG494" s="127"/>
      <c r="CH494" s="127"/>
      <c r="CI494" s="127"/>
      <c r="CJ494" s="127"/>
      <c r="CK494" s="127"/>
      <c r="CL494" s="127"/>
      <c r="CM494" s="127"/>
      <c r="CN494" s="127"/>
      <c r="CO494" s="127"/>
      <c r="CP494" s="127"/>
      <c r="CQ494" s="127"/>
      <c r="CR494" s="127"/>
      <c r="CS494" s="127"/>
      <c r="CT494" s="127"/>
      <c r="CU494" s="127"/>
      <c r="CV494" s="127"/>
      <c r="CW494" s="127"/>
      <c r="CX494" s="127"/>
      <c r="CY494" s="127"/>
      <c r="CZ494" s="127"/>
      <c r="DA494" s="127"/>
      <c r="DB494" s="127"/>
      <c r="DC494" s="127"/>
      <c r="DD494" s="127"/>
      <c r="DE494" s="127"/>
      <c r="DF494" s="127"/>
      <c r="DG494" s="127"/>
      <c r="DH494" s="127"/>
      <c r="DI494" s="127"/>
      <c r="DJ494" s="127"/>
      <c r="DK494" s="127"/>
      <c r="DL494" s="127"/>
      <c r="DM494" s="127"/>
      <c r="DN494" s="127"/>
      <c r="DO494" s="127"/>
      <c r="DP494" s="127"/>
      <c r="DQ494" s="127"/>
      <c r="DR494" s="127"/>
      <c r="DS494" s="127"/>
      <c r="DT494" s="127"/>
      <c r="DU494" s="127"/>
      <c r="DV494" s="127"/>
      <c r="DW494" s="127"/>
      <c r="DX494" s="127"/>
      <c r="DY494" s="127"/>
      <c r="DZ494" s="127"/>
      <c r="EA494" s="127"/>
      <c r="EB494" s="127"/>
      <c r="EC494" s="127"/>
      <c r="ED494" s="127"/>
      <c r="EE494" s="127"/>
      <c r="EF494" s="127"/>
      <c r="EG494" s="127"/>
      <c r="EH494" s="127"/>
      <c r="EI494" s="127"/>
      <c r="EJ494" s="127"/>
      <c r="EK494" s="127"/>
      <c r="EL494" s="127"/>
      <c r="EM494" s="127"/>
      <c r="EN494" s="127"/>
      <c r="EO494" s="127"/>
      <c r="EP494" s="127"/>
      <c r="EQ494" s="127"/>
      <c r="ER494" s="127"/>
      <c r="ES494" s="127"/>
      <c r="ET494" s="127"/>
      <c r="EU494" s="127"/>
      <c r="EV494" s="127"/>
      <c r="EW494" s="127"/>
      <c r="EX494" s="127"/>
      <c r="EY494" s="127"/>
      <c r="EZ494" s="127"/>
      <c r="FA494" s="127"/>
      <c r="FB494" s="127"/>
      <c r="FC494" s="127"/>
      <c r="FD494" s="127"/>
      <c r="FE494" s="127"/>
      <c r="FF494" s="127"/>
      <c r="FG494" s="127"/>
      <c r="FH494" s="127"/>
      <c r="FI494" s="127"/>
      <c r="FJ494" s="127"/>
      <c r="FK494" s="127"/>
      <c r="FL494" s="127"/>
      <c r="FM494" s="127"/>
      <c r="FN494" s="127"/>
      <c r="FO494" s="127"/>
      <c r="FP494" s="127"/>
      <c r="FQ494" s="127"/>
      <c r="FR494" s="127"/>
      <c r="FS494" s="127"/>
      <c r="FT494" s="127"/>
      <c r="FU494" s="127"/>
      <c r="FV494" s="127"/>
      <c r="FW494" s="127"/>
      <c r="FX494" s="127"/>
      <c r="FY494" s="127"/>
      <c r="FZ494" s="127"/>
      <c r="GA494" s="127"/>
      <c r="GB494" s="127"/>
      <c r="GC494" s="127"/>
      <c r="GD494" s="127"/>
      <c r="GE494" s="127"/>
      <c r="GF494" s="127"/>
      <c r="GG494" s="127"/>
      <c r="GH494" s="127"/>
      <c r="GI494" s="127"/>
      <c r="GJ494" s="127"/>
      <c r="GK494" s="127"/>
      <c r="GL494" s="127"/>
      <c r="GM494" s="127"/>
      <c r="GN494" s="127"/>
      <c r="GO494" s="127"/>
      <c r="GP494" s="127"/>
      <c r="GQ494" s="127"/>
      <c r="GR494" s="127"/>
      <c r="GS494" s="127"/>
      <c r="GT494" s="127"/>
      <c r="GU494" s="127"/>
      <c r="GV494" s="127"/>
      <c r="GW494" s="127"/>
      <c r="GX494" s="127"/>
      <c r="GY494" s="127"/>
      <c r="GZ494" s="127"/>
      <c r="HA494" s="127"/>
      <c r="HB494" s="127"/>
      <c r="HC494" s="127"/>
      <c r="HD494" s="127"/>
      <c r="HE494" s="127"/>
      <c r="HF494" s="127"/>
      <c r="HG494" s="127"/>
      <c r="HH494" s="127"/>
      <c r="HI494" s="127"/>
      <c r="HJ494" s="127"/>
      <c r="HK494" s="127"/>
      <c r="HL494" s="127"/>
      <c r="HM494" s="127"/>
      <c r="HN494" s="127"/>
      <c r="HO494" s="127"/>
      <c r="HP494" s="127"/>
      <c r="HQ494" s="127"/>
      <c r="HR494" s="127"/>
      <c r="HS494" s="127"/>
      <c r="HT494" s="127"/>
      <c r="HU494" s="127"/>
      <c r="HV494" s="127"/>
      <c r="HW494" s="127"/>
      <c r="HX494" s="127"/>
      <c r="HY494" s="127"/>
      <c r="HZ494" s="127"/>
      <c r="IA494" s="127"/>
      <c r="IB494" s="127"/>
      <c r="IC494" s="127"/>
      <c r="ID494" s="127"/>
      <c r="IE494" s="127"/>
      <c r="IF494" s="127"/>
    </row>
    <row r="495" ht="16" customHeight="1" spans="1:16">
      <c r="A495" s="63" t="s">
        <v>492</v>
      </c>
      <c r="B495" s="89">
        <f>B496+B549+B551+B554</f>
        <v>107588</v>
      </c>
      <c r="C495" s="89">
        <f>C496+C549+C551+C554</f>
        <v>111209</v>
      </c>
      <c r="D495" s="90"/>
      <c r="E495" s="91"/>
      <c r="F495" s="91"/>
      <c r="G495" s="91"/>
      <c r="H495" s="92" t="s">
        <v>493</v>
      </c>
      <c r="I495" s="118">
        <v>5090</v>
      </c>
      <c r="J495" s="119">
        <f t="shared" ref="J495:O495" si="137">J496</f>
        <v>5650</v>
      </c>
      <c r="K495" s="120">
        <f t="shared" si="137"/>
        <v>0</v>
      </c>
      <c r="L495" s="120">
        <f t="shared" si="137"/>
        <v>0</v>
      </c>
      <c r="M495" s="120">
        <f t="shared" si="137"/>
        <v>0</v>
      </c>
      <c r="N495" s="121">
        <f t="shared" si="137"/>
        <v>0</v>
      </c>
      <c r="O495" s="120">
        <f t="shared" si="137"/>
        <v>5650</v>
      </c>
      <c r="P495" s="57"/>
    </row>
    <row r="496" ht="16" customHeight="1" spans="1:16">
      <c r="A496" s="93" t="s">
        <v>494</v>
      </c>
      <c r="B496" s="94">
        <f>B497+B501+B530</f>
        <v>83695</v>
      </c>
      <c r="C496" s="94">
        <f>C497+C501+C530</f>
        <v>91996</v>
      </c>
      <c r="D496" s="95"/>
      <c r="E496" s="96"/>
      <c r="F496" s="96"/>
      <c r="G496" s="96"/>
      <c r="H496" s="97" t="s">
        <v>495</v>
      </c>
      <c r="I496" s="122">
        <v>5090</v>
      </c>
      <c r="J496" s="123">
        <f t="shared" ref="J496:O496" si="138">SUM(J497:J498)</f>
        <v>5650</v>
      </c>
      <c r="K496" s="63">
        <f t="shared" si="138"/>
        <v>0</v>
      </c>
      <c r="L496" s="63">
        <f t="shared" si="138"/>
        <v>0</v>
      </c>
      <c r="M496" s="63">
        <f t="shared" si="138"/>
        <v>0</v>
      </c>
      <c r="N496" s="64">
        <f t="shared" si="138"/>
        <v>0</v>
      </c>
      <c r="O496" s="63">
        <f t="shared" si="138"/>
        <v>5650</v>
      </c>
      <c r="P496" s="57"/>
    </row>
    <row r="497" ht="16" customHeight="1" spans="1:16">
      <c r="A497" s="93" t="s">
        <v>496</v>
      </c>
      <c r="B497" s="94">
        <f>SUM(B498:B500)</f>
        <v>1659</v>
      </c>
      <c r="C497" s="94">
        <f>SUM(C498:C500)</f>
        <v>1648</v>
      </c>
      <c r="D497" s="95"/>
      <c r="E497" s="96"/>
      <c r="F497" s="96"/>
      <c r="G497" s="96"/>
      <c r="H497" s="97" t="s">
        <v>497</v>
      </c>
      <c r="I497" s="122"/>
      <c r="J497" s="29"/>
      <c r="K497" s="28"/>
      <c r="L497" s="28"/>
      <c r="M497" s="28"/>
      <c r="N497" s="56"/>
      <c r="O497" s="28"/>
      <c r="P497" s="57"/>
    </row>
    <row r="498" ht="16" customHeight="1" spans="1:16">
      <c r="A498" s="63" t="s">
        <v>498</v>
      </c>
      <c r="B498" s="89">
        <v>104</v>
      </c>
      <c r="C498" s="89">
        <v>93</v>
      </c>
      <c r="D498" s="98"/>
      <c r="E498" s="99"/>
      <c r="F498" s="99"/>
      <c r="G498" s="99"/>
      <c r="H498" s="100" t="s">
        <v>499</v>
      </c>
      <c r="I498" s="118">
        <v>5090</v>
      </c>
      <c r="J498" s="123">
        <f t="shared" ref="J498:L498" si="139">SUM(J499:J508)+J518</f>
        <v>5650</v>
      </c>
      <c r="K498" s="63">
        <f t="shared" si="139"/>
        <v>0</v>
      </c>
      <c r="L498" s="63">
        <f t="shared" si="139"/>
        <v>0</v>
      </c>
      <c r="M498" s="63">
        <f>M499+M500+M501+M502+M507+M508+M518</f>
        <v>0</v>
      </c>
      <c r="N498" s="64">
        <f>N499+N500+N501+N502+N507+N508+N518</f>
        <v>0</v>
      </c>
      <c r="O498" s="63">
        <f>SUM(O499:O508)+O518</f>
        <v>5650</v>
      </c>
      <c r="P498" s="57"/>
    </row>
    <row r="499" ht="16" customHeight="1" spans="1:16">
      <c r="A499" s="63" t="s">
        <v>500</v>
      </c>
      <c r="B499" s="89">
        <v>274</v>
      </c>
      <c r="C499" s="89">
        <v>274</v>
      </c>
      <c r="D499" s="101"/>
      <c r="E499" s="102"/>
      <c r="F499" s="102"/>
      <c r="G499" s="102"/>
      <c r="H499" s="103" t="s">
        <v>501</v>
      </c>
      <c r="I499" s="124">
        <v>6</v>
      </c>
      <c r="J499" s="29">
        <f t="shared" ref="J499:J517" si="140">SUM(K499:O499)</f>
        <v>6</v>
      </c>
      <c r="K499" s="28"/>
      <c r="L499" s="28"/>
      <c r="M499" s="28"/>
      <c r="N499" s="56"/>
      <c r="O499" s="28">
        <v>6</v>
      </c>
      <c r="P499" s="57"/>
    </row>
    <row r="500" ht="16" customHeight="1" spans="1:16">
      <c r="A500" s="63" t="s">
        <v>502</v>
      </c>
      <c r="B500" s="89">
        <f>1122+159</f>
        <v>1281</v>
      </c>
      <c r="C500" s="89">
        <f>1122+159</f>
        <v>1281</v>
      </c>
      <c r="D500" s="101"/>
      <c r="E500" s="102"/>
      <c r="F500" s="102"/>
      <c r="G500" s="102"/>
      <c r="H500" s="103" t="s">
        <v>503</v>
      </c>
      <c r="I500" s="124">
        <v>208</v>
      </c>
      <c r="J500" s="29">
        <f t="shared" si="140"/>
        <v>208</v>
      </c>
      <c r="K500" s="28"/>
      <c r="L500" s="28"/>
      <c r="M500" s="28"/>
      <c r="N500" s="56"/>
      <c r="O500" s="28">
        <v>208</v>
      </c>
      <c r="P500" s="57"/>
    </row>
    <row r="501" ht="16" customHeight="1" spans="1:16">
      <c r="A501" s="63" t="s">
        <v>504</v>
      </c>
      <c r="B501" s="89">
        <f>SUM(B502:B529)</f>
        <v>66982</v>
      </c>
      <c r="C501" s="89">
        <f>SUM(C502:C529)</f>
        <v>77286</v>
      </c>
      <c r="D501" s="101"/>
      <c r="E501" s="102"/>
      <c r="F501" s="102"/>
      <c r="G501" s="102"/>
      <c r="H501" s="103" t="s">
        <v>505</v>
      </c>
      <c r="I501" s="124">
        <v>18</v>
      </c>
      <c r="J501" s="29">
        <f t="shared" si="140"/>
        <v>18</v>
      </c>
      <c r="K501" s="28"/>
      <c r="L501" s="28"/>
      <c r="M501" s="28"/>
      <c r="N501" s="56"/>
      <c r="O501" s="28">
        <v>18</v>
      </c>
      <c r="P501" s="57"/>
    </row>
    <row r="502" ht="16" customHeight="1" spans="1:16">
      <c r="A502" s="63" t="s">
        <v>506</v>
      </c>
      <c r="B502" s="89">
        <v>806</v>
      </c>
      <c r="C502" s="89">
        <v>806</v>
      </c>
      <c r="D502" s="101"/>
      <c r="E502" s="102"/>
      <c r="F502" s="102"/>
      <c r="G502" s="102"/>
      <c r="H502" s="103" t="s">
        <v>507</v>
      </c>
      <c r="I502" s="124">
        <v>7</v>
      </c>
      <c r="J502" s="29">
        <f t="shared" si="140"/>
        <v>7</v>
      </c>
      <c r="K502" s="28"/>
      <c r="L502" s="28"/>
      <c r="M502" s="28"/>
      <c r="N502" s="56"/>
      <c r="O502" s="28">
        <v>7</v>
      </c>
      <c r="P502" s="57"/>
    </row>
    <row r="503" ht="16" customHeight="1" spans="1:16">
      <c r="A503" s="65" t="s">
        <v>508</v>
      </c>
      <c r="B503" s="89">
        <v>20008</v>
      </c>
      <c r="C503" s="89">
        <f>22648+1105+340+1</f>
        <v>24094</v>
      </c>
      <c r="D503" s="104"/>
      <c r="E503" s="104"/>
      <c r="F503" s="102"/>
      <c r="G503" s="102"/>
      <c r="H503" s="103" t="s">
        <v>509</v>
      </c>
      <c r="I503" s="124">
        <v>84</v>
      </c>
      <c r="J503" s="29">
        <f t="shared" si="140"/>
        <v>84</v>
      </c>
      <c r="K503" s="28"/>
      <c r="L503" s="28"/>
      <c r="M503" s="28"/>
      <c r="N503" s="56"/>
      <c r="O503" s="28">
        <v>84</v>
      </c>
      <c r="P503" s="57"/>
    </row>
    <row r="504" ht="16" customHeight="1" spans="1:16">
      <c r="A504" s="105" t="s">
        <v>510</v>
      </c>
      <c r="B504" s="106">
        <v>8644</v>
      </c>
      <c r="C504" s="106">
        <v>9219</v>
      </c>
      <c r="D504" s="104"/>
      <c r="E504" s="107"/>
      <c r="F504" s="107"/>
      <c r="G504" s="107"/>
      <c r="H504" s="103" t="s">
        <v>511</v>
      </c>
      <c r="I504" s="124">
        <v>823</v>
      </c>
      <c r="J504" s="29">
        <f t="shared" si="140"/>
        <v>823</v>
      </c>
      <c r="K504" s="28"/>
      <c r="L504" s="28"/>
      <c r="M504" s="28"/>
      <c r="N504" s="56"/>
      <c r="O504" s="28">
        <v>823</v>
      </c>
      <c r="P504" s="57"/>
    </row>
    <row r="505" ht="16" customHeight="1" spans="1:16">
      <c r="A505" s="108" t="s">
        <v>512</v>
      </c>
      <c r="B505" s="106">
        <v>235</v>
      </c>
      <c r="C505" s="106">
        <v>235</v>
      </c>
      <c r="D505" s="109"/>
      <c r="E505" s="107"/>
      <c r="F505" s="107"/>
      <c r="G505" s="107"/>
      <c r="H505" s="103" t="s">
        <v>513</v>
      </c>
      <c r="I505" s="124">
        <v>1114</v>
      </c>
      <c r="J505" s="29">
        <f t="shared" si="140"/>
        <v>1114</v>
      </c>
      <c r="K505" s="28"/>
      <c r="L505" s="28"/>
      <c r="M505" s="28"/>
      <c r="N505" s="56"/>
      <c r="O505" s="28">
        <v>1114</v>
      </c>
      <c r="P505" s="57"/>
    </row>
    <row r="506" ht="16" customHeight="1" spans="1:16">
      <c r="A506" s="108" t="s">
        <v>514</v>
      </c>
      <c r="B506" s="106">
        <v>322</v>
      </c>
      <c r="C506" s="106">
        <v>322</v>
      </c>
      <c r="D506" s="109"/>
      <c r="E506" s="107"/>
      <c r="F506" s="107"/>
      <c r="G506" s="107"/>
      <c r="H506" s="103" t="s">
        <v>515</v>
      </c>
      <c r="I506" s="124">
        <v>801</v>
      </c>
      <c r="J506" s="29">
        <f t="shared" si="140"/>
        <v>801</v>
      </c>
      <c r="K506" s="28"/>
      <c r="L506" s="28"/>
      <c r="M506" s="28"/>
      <c r="N506" s="56"/>
      <c r="O506" s="28">
        <v>801</v>
      </c>
      <c r="P506" s="57"/>
    </row>
    <row r="507" ht="16" customHeight="1" spans="1:16">
      <c r="A507" s="108" t="s">
        <v>516</v>
      </c>
      <c r="B507" s="106">
        <v>3164</v>
      </c>
      <c r="C507" s="106">
        <v>3164</v>
      </c>
      <c r="D507" s="109"/>
      <c r="E507" s="107"/>
      <c r="F507" s="107"/>
      <c r="G507" s="107"/>
      <c r="H507" s="103" t="s">
        <v>517</v>
      </c>
      <c r="I507" s="124">
        <v>224</v>
      </c>
      <c r="J507" s="29">
        <f t="shared" si="140"/>
        <v>224</v>
      </c>
      <c r="K507" s="28"/>
      <c r="L507" s="28"/>
      <c r="M507" s="28"/>
      <c r="N507" s="56"/>
      <c r="O507" s="28">
        <v>224</v>
      </c>
      <c r="P507" s="57"/>
    </row>
    <row r="508" ht="16" customHeight="1" spans="1:16">
      <c r="A508" s="108" t="s">
        <v>518</v>
      </c>
      <c r="B508" s="106">
        <v>585</v>
      </c>
      <c r="C508" s="106">
        <v>585</v>
      </c>
      <c r="D508" s="109"/>
      <c r="E508" s="107"/>
      <c r="F508" s="107"/>
      <c r="G508" s="107"/>
      <c r="H508" s="100" t="s">
        <v>519</v>
      </c>
      <c r="I508" s="118">
        <v>312</v>
      </c>
      <c r="J508" s="29">
        <f t="shared" si="140"/>
        <v>312</v>
      </c>
      <c r="K508" s="63">
        <f t="shared" ref="K508:O508" si="141">SUM(K509:K517)</f>
        <v>0</v>
      </c>
      <c r="L508" s="63">
        <f t="shared" si="141"/>
        <v>0</v>
      </c>
      <c r="M508" s="63">
        <f t="shared" si="141"/>
        <v>0</v>
      </c>
      <c r="N508" s="64">
        <f t="shared" si="141"/>
        <v>0</v>
      </c>
      <c r="O508" s="63">
        <f t="shared" si="141"/>
        <v>312</v>
      </c>
      <c r="P508" s="57"/>
    </row>
    <row r="509" ht="16" customHeight="1" spans="1:16">
      <c r="A509" s="108" t="s">
        <v>520</v>
      </c>
      <c r="B509" s="106">
        <v>632</v>
      </c>
      <c r="C509" s="106">
        <v>632</v>
      </c>
      <c r="D509" s="104"/>
      <c r="E509" s="102"/>
      <c r="F509" s="102"/>
      <c r="G509" s="102"/>
      <c r="H509" s="73" t="s">
        <v>521</v>
      </c>
      <c r="I509" s="125">
        <v>22</v>
      </c>
      <c r="J509" s="29">
        <f t="shared" si="140"/>
        <v>22</v>
      </c>
      <c r="K509" s="28"/>
      <c r="L509" s="126"/>
      <c r="M509" s="28"/>
      <c r="N509" s="56"/>
      <c r="O509" s="126">
        <v>22</v>
      </c>
      <c r="P509" s="57"/>
    </row>
    <row r="510" ht="16" customHeight="1" spans="1:16">
      <c r="A510" s="108" t="s">
        <v>522</v>
      </c>
      <c r="B510" s="106">
        <v>798</v>
      </c>
      <c r="C510" s="106">
        <v>798</v>
      </c>
      <c r="D510" s="109"/>
      <c r="E510" s="107"/>
      <c r="F510" s="107"/>
      <c r="G510" s="107"/>
      <c r="H510" s="73" t="s">
        <v>523</v>
      </c>
      <c r="I510" s="125">
        <v>5</v>
      </c>
      <c r="J510" s="29">
        <f t="shared" si="140"/>
        <v>5</v>
      </c>
      <c r="K510" s="28"/>
      <c r="L510" s="126"/>
      <c r="M510" s="28"/>
      <c r="N510" s="56"/>
      <c r="O510" s="126">
        <v>5</v>
      </c>
      <c r="P510" s="57"/>
    </row>
    <row r="511" ht="16" customHeight="1" spans="1:16">
      <c r="A511" s="108" t="s">
        <v>524</v>
      </c>
      <c r="B511" s="106">
        <v>3850</v>
      </c>
      <c r="C511" s="106">
        <f>2647+410</f>
        <v>3057</v>
      </c>
      <c r="D511" s="109"/>
      <c r="E511" s="107"/>
      <c r="F511" s="107"/>
      <c r="G511" s="107"/>
      <c r="H511" s="73" t="s">
        <v>525</v>
      </c>
      <c r="I511" s="125">
        <v>4</v>
      </c>
      <c r="J511" s="29">
        <f t="shared" si="140"/>
        <v>4</v>
      </c>
      <c r="K511" s="28"/>
      <c r="L511" s="126"/>
      <c r="M511" s="28"/>
      <c r="N511" s="56"/>
      <c r="O511" s="126">
        <v>4</v>
      </c>
      <c r="P511" s="57"/>
    </row>
    <row r="512" ht="16" customHeight="1" spans="1:16">
      <c r="A512" s="108" t="s">
        <v>526</v>
      </c>
      <c r="B512" s="106">
        <v>3866</v>
      </c>
      <c r="C512" s="106">
        <v>4420</v>
      </c>
      <c r="D512" s="109"/>
      <c r="E512" s="107"/>
      <c r="F512" s="107"/>
      <c r="G512" s="107"/>
      <c r="H512" s="73" t="s">
        <v>527</v>
      </c>
      <c r="I512" s="125">
        <v>2</v>
      </c>
      <c r="J512" s="29">
        <f t="shared" si="140"/>
        <v>2</v>
      </c>
      <c r="K512" s="28"/>
      <c r="L512" s="126"/>
      <c r="M512" s="28"/>
      <c r="N512" s="56"/>
      <c r="O512" s="126">
        <v>2</v>
      </c>
      <c r="P512" s="57"/>
    </row>
    <row r="513" ht="16" customHeight="1" spans="1:16">
      <c r="A513" s="108" t="s">
        <v>528</v>
      </c>
      <c r="B513" s="106">
        <v>3000</v>
      </c>
      <c r="C513" s="106">
        <v>6810</v>
      </c>
      <c r="D513" s="128"/>
      <c r="E513" s="107"/>
      <c r="F513" s="107"/>
      <c r="G513" s="107"/>
      <c r="H513" s="73" t="s">
        <v>529</v>
      </c>
      <c r="I513" s="125">
        <v>45</v>
      </c>
      <c r="J513" s="29">
        <f t="shared" si="140"/>
        <v>45</v>
      </c>
      <c r="K513" s="28"/>
      <c r="L513" s="126"/>
      <c r="M513" s="28"/>
      <c r="N513" s="56"/>
      <c r="O513" s="126">
        <v>45</v>
      </c>
      <c r="P513" s="57"/>
    </row>
    <row r="514" ht="16" customHeight="1" spans="1:16">
      <c r="A514" s="108" t="s">
        <v>530</v>
      </c>
      <c r="B514" s="106"/>
      <c r="C514" s="106">
        <v>309</v>
      </c>
      <c r="D514" s="128"/>
      <c r="E514" s="129"/>
      <c r="F514" s="107"/>
      <c r="G514" s="107"/>
      <c r="H514" s="73" t="s">
        <v>531</v>
      </c>
      <c r="I514" s="125">
        <v>2</v>
      </c>
      <c r="J514" s="29">
        <f t="shared" si="140"/>
        <v>2</v>
      </c>
      <c r="K514" s="28"/>
      <c r="L514" s="126"/>
      <c r="M514" s="28"/>
      <c r="N514" s="56"/>
      <c r="O514" s="126">
        <v>2</v>
      </c>
      <c r="P514" s="57"/>
    </row>
    <row r="515" ht="16" customHeight="1" spans="1:16">
      <c r="A515" s="108" t="s">
        <v>532</v>
      </c>
      <c r="B515" s="106">
        <v>398</v>
      </c>
      <c r="C515" s="106">
        <v>1172</v>
      </c>
      <c r="D515" s="128"/>
      <c r="E515" s="107"/>
      <c r="F515" s="107"/>
      <c r="G515" s="107"/>
      <c r="H515" s="73" t="s">
        <v>533</v>
      </c>
      <c r="I515" s="125">
        <v>35</v>
      </c>
      <c r="J515" s="29">
        <f t="shared" si="140"/>
        <v>35</v>
      </c>
      <c r="K515" s="28"/>
      <c r="L515" s="126"/>
      <c r="M515" s="28"/>
      <c r="N515" s="56"/>
      <c r="O515" s="126">
        <v>35</v>
      </c>
      <c r="P515" s="57"/>
    </row>
    <row r="516" ht="16" customHeight="1" spans="1:16">
      <c r="A516" s="108" t="s">
        <v>534</v>
      </c>
      <c r="B516" s="106">
        <v>132</v>
      </c>
      <c r="C516" s="106">
        <v>71</v>
      </c>
      <c r="D516" s="128"/>
      <c r="E516" s="107"/>
      <c r="F516" s="107"/>
      <c r="G516" s="107"/>
      <c r="H516" s="73" t="s">
        <v>535</v>
      </c>
      <c r="I516" s="125">
        <v>18</v>
      </c>
      <c r="J516" s="29">
        <f t="shared" si="140"/>
        <v>18</v>
      </c>
      <c r="K516" s="28"/>
      <c r="L516" s="126"/>
      <c r="M516" s="28"/>
      <c r="N516" s="56"/>
      <c r="O516" s="126">
        <v>18</v>
      </c>
      <c r="P516" s="57"/>
    </row>
    <row r="517" ht="16" customHeight="1" spans="1:16">
      <c r="A517" s="130" t="s">
        <v>536</v>
      </c>
      <c r="B517" s="106">
        <f>3363+300</f>
        <v>3663</v>
      </c>
      <c r="C517" s="106">
        <v>5306</v>
      </c>
      <c r="D517" s="128"/>
      <c r="E517" s="107"/>
      <c r="F517" s="107"/>
      <c r="G517" s="107"/>
      <c r="H517" s="73" t="s">
        <v>537</v>
      </c>
      <c r="I517" s="125">
        <v>179</v>
      </c>
      <c r="J517" s="29">
        <f t="shared" si="140"/>
        <v>179</v>
      </c>
      <c r="K517" s="28"/>
      <c r="L517" s="126"/>
      <c r="M517" s="28"/>
      <c r="N517" s="56"/>
      <c r="O517" s="126">
        <f>65+34+32+48</f>
        <v>179</v>
      </c>
      <c r="P517" s="57"/>
    </row>
    <row r="518" ht="16" customHeight="1" spans="1:16">
      <c r="A518" s="108" t="s">
        <v>538</v>
      </c>
      <c r="B518" s="106"/>
      <c r="C518" s="106">
        <v>72</v>
      </c>
      <c r="D518" s="128"/>
      <c r="E518" s="107"/>
      <c r="F518" s="107"/>
      <c r="G518" s="107"/>
      <c r="H518" s="131" t="s">
        <v>539</v>
      </c>
      <c r="I518" s="142">
        <v>1493</v>
      </c>
      <c r="J518" s="123">
        <f t="shared" ref="J518:O518" si="142">SUM(J519:J525)</f>
        <v>2053</v>
      </c>
      <c r="K518" s="63">
        <f t="shared" si="142"/>
        <v>0</v>
      </c>
      <c r="L518" s="63">
        <f t="shared" si="142"/>
        <v>0</v>
      </c>
      <c r="M518" s="63">
        <f t="shared" si="142"/>
        <v>0</v>
      </c>
      <c r="N518" s="64">
        <f t="shared" si="142"/>
        <v>0</v>
      </c>
      <c r="O518" s="63">
        <f t="shared" si="142"/>
        <v>2053</v>
      </c>
      <c r="P518" s="57"/>
    </row>
    <row r="519" ht="16" customHeight="1" spans="1:16">
      <c r="A519" s="108" t="s">
        <v>540</v>
      </c>
      <c r="B519" s="106"/>
      <c r="C519" s="106">
        <v>209</v>
      </c>
      <c r="D519" s="128"/>
      <c r="E519" s="107"/>
      <c r="F519" s="107"/>
      <c r="G519" s="107"/>
      <c r="H519" s="73" t="s">
        <v>541</v>
      </c>
      <c r="I519" s="125">
        <v>80</v>
      </c>
      <c r="J519" s="29">
        <f t="shared" ref="J519:J522" si="143">SUM(K519:O519)</f>
        <v>80</v>
      </c>
      <c r="K519" s="28"/>
      <c r="L519" s="143"/>
      <c r="M519" s="28"/>
      <c r="N519" s="56"/>
      <c r="O519" s="143">
        <v>80</v>
      </c>
      <c r="P519" s="144"/>
    </row>
    <row r="520" ht="16" customHeight="1" spans="1:16">
      <c r="A520" s="108" t="s">
        <v>542</v>
      </c>
      <c r="B520" s="106">
        <f>3418+4100</f>
        <v>7518</v>
      </c>
      <c r="C520" s="106">
        <f>7652-2000+10</f>
        <v>5662</v>
      </c>
      <c r="D520" s="128"/>
      <c r="E520" s="107"/>
      <c r="F520" s="107"/>
      <c r="G520" s="107"/>
      <c r="H520" s="73" t="s">
        <v>543</v>
      </c>
      <c r="I520" s="125">
        <v>137</v>
      </c>
      <c r="J520" s="29">
        <f t="shared" si="143"/>
        <v>137</v>
      </c>
      <c r="K520" s="28"/>
      <c r="L520" s="143"/>
      <c r="M520" s="28"/>
      <c r="N520" s="56"/>
      <c r="O520" s="143">
        <v>137</v>
      </c>
      <c r="P520" s="144"/>
    </row>
    <row r="521" ht="16" customHeight="1" spans="1:16">
      <c r="A521" s="108" t="s">
        <v>544</v>
      </c>
      <c r="B521" s="106">
        <v>6746</v>
      </c>
      <c r="C521" s="106">
        <f>8082-2600-1400</f>
        <v>4082</v>
      </c>
      <c r="D521" s="128"/>
      <c r="E521" s="107"/>
      <c r="F521" s="107"/>
      <c r="G521" s="107"/>
      <c r="H521" s="73" t="s">
        <v>545</v>
      </c>
      <c r="I521" s="125">
        <v>76</v>
      </c>
      <c r="J521" s="29">
        <f t="shared" si="143"/>
        <v>76</v>
      </c>
      <c r="K521" s="28"/>
      <c r="L521" s="143"/>
      <c r="M521" s="28"/>
      <c r="N521" s="56"/>
      <c r="O521" s="143">
        <v>76</v>
      </c>
      <c r="P521" s="144"/>
    </row>
    <row r="522" ht="16" customHeight="1" spans="1:16">
      <c r="A522" s="108" t="s">
        <v>546</v>
      </c>
      <c r="B522" s="106">
        <f>1110+325</f>
        <v>1435</v>
      </c>
      <c r="C522" s="106">
        <f>2102-649</f>
        <v>1453</v>
      </c>
      <c r="D522" s="128"/>
      <c r="E522" s="107"/>
      <c r="F522" s="107"/>
      <c r="G522" s="107"/>
      <c r="H522" s="73" t="s">
        <v>547</v>
      </c>
      <c r="I522" s="125">
        <v>1200</v>
      </c>
      <c r="J522" s="29">
        <f t="shared" si="143"/>
        <v>1760</v>
      </c>
      <c r="K522" s="28"/>
      <c r="L522" s="143"/>
      <c r="M522" s="28"/>
      <c r="N522" s="56"/>
      <c r="O522" s="143">
        <v>1760</v>
      </c>
      <c r="P522" s="144"/>
    </row>
    <row r="523" ht="16" customHeight="1" spans="1:16">
      <c r="A523" s="108" t="s">
        <v>548</v>
      </c>
      <c r="B523" s="106"/>
      <c r="C523" s="106">
        <v>194</v>
      </c>
      <c r="D523" s="128"/>
      <c r="E523" s="107"/>
      <c r="F523" s="107"/>
      <c r="G523" s="107"/>
      <c r="H523" s="108"/>
      <c r="I523" s="108"/>
      <c r="J523" s="29"/>
      <c r="K523" s="28"/>
      <c r="L523" s="143"/>
      <c r="M523" s="28"/>
      <c r="N523" s="56"/>
      <c r="O523" s="143"/>
      <c r="P523" s="57"/>
    </row>
    <row r="524" ht="16" customHeight="1" spans="1:16">
      <c r="A524" s="108" t="s">
        <v>549</v>
      </c>
      <c r="B524" s="106"/>
      <c r="C524" s="106">
        <f>2885-501</f>
        <v>2384</v>
      </c>
      <c r="D524" s="128"/>
      <c r="E524" s="107"/>
      <c r="F524" s="107"/>
      <c r="G524" s="107"/>
      <c r="H524" s="73"/>
      <c r="I524" s="73"/>
      <c r="J524" s="29"/>
      <c r="K524" s="28"/>
      <c r="L524" s="126"/>
      <c r="M524" s="28"/>
      <c r="N524" s="56"/>
      <c r="O524" s="126"/>
      <c r="P524" s="57"/>
    </row>
    <row r="525" ht="16" customHeight="1" spans="1:16">
      <c r="A525" s="108" t="s">
        <v>550</v>
      </c>
      <c r="B525" s="106"/>
      <c r="C525" s="106">
        <v>23</v>
      </c>
      <c r="D525" s="128"/>
      <c r="E525" s="107"/>
      <c r="F525" s="107"/>
      <c r="G525" s="107"/>
      <c r="H525" s="73"/>
      <c r="I525" s="73"/>
      <c r="J525" s="29"/>
      <c r="K525" s="28"/>
      <c r="L525" s="126"/>
      <c r="M525" s="28"/>
      <c r="N525" s="56"/>
      <c r="O525" s="126"/>
      <c r="P525" s="57"/>
    </row>
    <row r="526" ht="16" customHeight="1" spans="1:16">
      <c r="A526" s="108" t="s">
        <v>551</v>
      </c>
      <c r="B526" s="106">
        <v>55</v>
      </c>
      <c r="C526" s="106">
        <v>0</v>
      </c>
      <c r="D526" s="128"/>
      <c r="E526" s="107"/>
      <c r="F526" s="107"/>
      <c r="G526" s="107"/>
      <c r="H526" s="103"/>
      <c r="I526" s="103"/>
      <c r="J526" s="29"/>
      <c r="K526" s="28"/>
      <c r="L526" s="143"/>
      <c r="M526" s="28"/>
      <c r="N526" s="56"/>
      <c r="O526" s="143"/>
      <c r="P526" s="57"/>
    </row>
    <row r="527" ht="16" customHeight="1" spans="1:16">
      <c r="A527" s="108" t="s">
        <v>552</v>
      </c>
      <c r="B527" s="106">
        <v>5</v>
      </c>
      <c r="C527" s="106">
        <v>0</v>
      </c>
      <c r="D527" s="109"/>
      <c r="E527" s="107"/>
      <c r="F527" s="107"/>
      <c r="G527" s="107"/>
      <c r="H527" s="103"/>
      <c r="I527" s="103"/>
      <c r="J527" s="29"/>
      <c r="K527" s="28"/>
      <c r="L527" s="143"/>
      <c r="M527" s="28"/>
      <c r="N527" s="56"/>
      <c r="O527" s="143"/>
      <c r="P527" s="57"/>
    </row>
    <row r="528" ht="16" customHeight="1" spans="1:16">
      <c r="A528" s="108" t="s">
        <v>553</v>
      </c>
      <c r="B528" s="106"/>
      <c r="C528" s="106">
        <v>1500</v>
      </c>
      <c r="D528" s="109"/>
      <c r="E528" s="107"/>
      <c r="F528" s="107"/>
      <c r="G528" s="107"/>
      <c r="H528" s="103"/>
      <c r="I528" s="103"/>
      <c r="J528" s="29"/>
      <c r="K528" s="28"/>
      <c r="L528" s="143"/>
      <c r="M528" s="28"/>
      <c r="N528" s="56"/>
      <c r="O528" s="143"/>
      <c r="P528" s="57"/>
    </row>
    <row r="529" ht="16" customHeight="1" spans="1:16">
      <c r="A529" s="108" t="s">
        <v>554</v>
      </c>
      <c r="B529" s="106">
        <v>1120</v>
      </c>
      <c r="C529" s="106">
        <v>707</v>
      </c>
      <c r="D529" s="132"/>
      <c r="E529" s="102"/>
      <c r="F529" s="102"/>
      <c r="G529" s="102"/>
      <c r="H529" s="103"/>
      <c r="I529" s="103"/>
      <c r="J529" s="29"/>
      <c r="K529" s="28"/>
      <c r="L529" s="143"/>
      <c r="M529" s="28"/>
      <c r="N529" s="56"/>
      <c r="O529" s="143"/>
      <c r="P529" s="57"/>
    </row>
    <row r="530" ht="16" customHeight="1" spans="1:16">
      <c r="A530" s="108" t="s">
        <v>555</v>
      </c>
      <c r="B530" s="106">
        <f>SUM(B531:B548)</f>
        <v>15054</v>
      </c>
      <c r="C530" s="106">
        <f>SUM(C531:C548)</f>
        <v>13062</v>
      </c>
      <c r="D530" s="132"/>
      <c r="E530" s="102"/>
      <c r="F530" s="102"/>
      <c r="G530" s="102"/>
      <c r="H530" s="103"/>
      <c r="I530" s="103"/>
      <c r="J530" s="29"/>
      <c r="K530" s="28"/>
      <c r="L530" s="143"/>
      <c r="M530" s="28"/>
      <c r="N530" s="56"/>
      <c r="O530" s="143"/>
      <c r="P530" s="57"/>
    </row>
    <row r="531" ht="16" customHeight="1" spans="1:16">
      <c r="A531" s="108" t="s">
        <v>556</v>
      </c>
      <c r="B531" s="106">
        <v>100</v>
      </c>
      <c r="C531" s="106">
        <v>435</v>
      </c>
      <c r="D531" s="109"/>
      <c r="E531" s="102"/>
      <c r="F531" s="102"/>
      <c r="G531" s="102"/>
      <c r="H531" s="103"/>
      <c r="I531" s="103"/>
      <c r="J531" s="29"/>
      <c r="K531" s="28"/>
      <c r="L531" s="143"/>
      <c r="M531" s="28"/>
      <c r="N531" s="56"/>
      <c r="O531" s="143"/>
      <c r="P531" s="57"/>
    </row>
    <row r="532" ht="16" customHeight="1" spans="1:16">
      <c r="A532" s="108" t="s">
        <v>557</v>
      </c>
      <c r="B532" s="106">
        <v>20</v>
      </c>
      <c r="C532" s="106">
        <v>27</v>
      </c>
      <c r="D532" s="109"/>
      <c r="E532" s="102"/>
      <c r="F532" s="102"/>
      <c r="G532" s="102"/>
      <c r="H532" s="130"/>
      <c r="I532" s="130"/>
      <c r="J532" s="29"/>
      <c r="K532" s="28"/>
      <c r="L532" s="28"/>
      <c r="M532" s="28"/>
      <c r="N532" s="56"/>
      <c r="O532" s="28"/>
      <c r="P532" s="57"/>
    </row>
    <row r="533" ht="16" customHeight="1" spans="1:16">
      <c r="A533" s="108" t="s">
        <v>558</v>
      </c>
      <c r="B533" s="106">
        <v>1600</v>
      </c>
      <c r="C533" s="106">
        <v>1025</v>
      </c>
      <c r="D533" s="109"/>
      <c r="E533" s="102"/>
      <c r="F533" s="102"/>
      <c r="G533" s="102"/>
      <c r="H533" s="130"/>
      <c r="I533" s="130"/>
      <c r="J533" s="29"/>
      <c r="K533" s="28"/>
      <c r="L533" s="28"/>
      <c r="M533" s="28"/>
      <c r="N533" s="56"/>
      <c r="O533" s="28"/>
      <c r="P533" s="57"/>
    </row>
    <row r="534" ht="16" customHeight="1" spans="1:16">
      <c r="A534" s="108" t="s">
        <v>559</v>
      </c>
      <c r="B534" s="106">
        <v>300</v>
      </c>
      <c r="C534" s="106">
        <v>426</v>
      </c>
      <c r="D534" s="109"/>
      <c r="E534" s="102"/>
      <c r="F534" s="102"/>
      <c r="G534" s="102"/>
      <c r="H534" s="130"/>
      <c r="I534" s="130"/>
      <c r="J534" s="29"/>
      <c r="K534" s="28"/>
      <c r="L534" s="28"/>
      <c r="M534" s="28"/>
      <c r="N534" s="56"/>
      <c r="O534" s="28"/>
      <c r="P534" s="57"/>
    </row>
    <row r="535" ht="16" customHeight="1" spans="1:16">
      <c r="A535" s="108" t="s">
        <v>560</v>
      </c>
      <c r="B535" s="106">
        <v>500</v>
      </c>
      <c r="C535" s="106">
        <v>109</v>
      </c>
      <c r="D535" s="109"/>
      <c r="E535" s="102"/>
      <c r="F535" s="102"/>
      <c r="G535" s="102"/>
      <c r="H535" s="130"/>
      <c r="I535" s="130"/>
      <c r="J535" s="29"/>
      <c r="K535" s="28"/>
      <c r="L535" s="28"/>
      <c r="M535" s="28"/>
      <c r="N535" s="56"/>
      <c r="O535" s="28"/>
      <c r="P535" s="57"/>
    </row>
    <row r="536" ht="16" customHeight="1" spans="1:16">
      <c r="A536" s="108" t="s">
        <v>561</v>
      </c>
      <c r="B536" s="106">
        <v>2420</v>
      </c>
      <c r="C536" s="106">
        <v>1458</v>
      </c>
      <c r="D536" s="109"/>
      <c r="E536" s="102"/>
      <c r="F536" s="102"/>
      <c r="G536" s="102"/>
      <c r="H536" s="130"/>
      <c r="I536" s="130"/>
      <c r="J536" s="29"/>
      <c r="K536" s="28"/>
      <c r="L536" s="28"/>
      <c r="M536" s="28"/>
      <c r="N536" s="56"/>
      <c r="O536" s="28"/>
      <c r="P536" s="57"/>
    </row>
    <row r="537" ht="16" customHeight="1" spans="1:16">
      <c r="A537" s="108" t="s">
        <v>562</v>
      </c>
      <c r="B537" s="106">
        <v>2800</v>
      </c>
      <c r="C537" s="106">
        <v>1480</v>
      </c>
      <c r="D537" s="109"/>
      <c r="E537" s="102"/>
      <c r="F537" s="102"/>
      <c r="G537" s="102"/>
      <c r="H537" s="130"/>
      <c r="I537" s="130"/>
      <c r="J537" s="29"/>
      <c r="K537" s="28"/>
      <c r="L537" s="28"/>
      <c r="M537" s="28"/>
      <c r="N537" s="56"/>
      <c r="O537" s="28"/>
      <c r="P537" s="57"/>
    </row>
    <row r="538" ht="16" customHeight="1" spans="1:16">
      <c r="A538" s="108" t="s">
        <v>563</v>
      </c>
      <c r="B538" s="106">
        <v>800</v>
      </c>
      <c r="C538" s="106">
        <v>2310</v>
      </c>
      <c r="D538" s="109"/>
      <c r="E538" s="102"/>
      <c r="F538" s="102"/>
      <c r="G538" s="102"/>
      <c r="H538" s="130"/>
      <c r="I538" s="130"/>
      <c r="J538" s="29"/>
      <c r="K538" s="28"/>
      <c r="L538" s="28"/>
      <c r="M538" s="28"/>
      <c r="N538" s="56"/>
      <c r="O538" s="28"/>
      <c r="P538" s="57"/>
    </row>
    <row r="539" ht="16" customHeight="1" spans="1:16">
      <c r="A539" s="108" t="s">
        <v>564</v>
      </c>
      <c r="B539" s="106">
        <v>2100</v>
      </c>
      <c r="C539" s="106">
        <v>1177</v>
      </c>
      <c r="D539" s="109"/>
      <c r="E539" s="102"/>
      <c r="F539" s="102"/>
      <c r="G539" s="102"/>
      <c r="H539" s="130"/>
      <c r="I539" s="130"/>
      <c r="J539" s="29"/>
      <c r="K539" s="28"/>
      <c r="L539" s="28"/>
      <c r="M539" s="28"/>
      <c r="N539" s="56"/>
      <c r="O539" s="28"/>
      <c r="P539" s="57"/>
    </row>
    <row r="540" s="2" customFormat="1" ht="16" customHeight="1" spans="1:16">
      <c r="A540" s="108" t="s">
        <v>565</v>
      </c>
      <c r="B540" s="126">
        <v>2200</v>
      </c>
      <c r="C540" s="126">
        <v>1245</v>
      </c>
      <c r="D540" s="109"/>
      <c r="E540" s="102"/>
      <c r="F540" s="102"/>
      <c r="G540" s="102"/>
      <c r="H540" s="130"/>
      <c r="I540" s="130"/>
      <c r="J540" s="29"/>
      <c r="K540" s="28"/>
      <c r="L540" s="28"/>
      <c r="M540" s="28"/>
      <c r="N540" s="56"/>
      <c r="O540" s="28"/>
      <c r="P540" s="57"/>
    </row>
    <row r="541" s="3" customFormat="1" ht="16" customHeight="1" spans="1:246">
      <c r="A541" s="108" t="s">
        <v>566</v>
      </c>
      <c r="B541" s="126">
        <v>120</v>
      </c>
      <c r="C541" s="126">
        <v>123</v>
      </c>
      <c r="D541" s="109"/>
      <c r="E541" s="102"/>
      <c r="F541" s="102"/>
      <c r="G541" s="102"/>
      <c r="H541" s="133" t="s">
        <v>567</v>
      </c>
      <c r="I541" s="133"/>
      <c r="J541" s="29">
        <f>C558-J558</f>
        <v>0</v>
      </c>
      <c r="K541" s="76"/>
      <c r="L541" s="76"/>
      <c r="M541" s="76"/>
      <c r="N541" s="145"/>
      <c r="O541" s="76"/>
      <c r="P541" s="146"/>
      <c r="Q541" s="157"/>
      <c r="R541" s="157"/>
      <c r="S541" s="157"/>
      <c r="T541" s="157"/>
      <c r="U541" s="157"/>
      <c r="V541" s="157"/>
      <c r="W541" s="157"/>
      <c r="X541" s="157"/>
      <c r="Y541" s="157"/>
      <c r="Z541" s="157"/>
      <c r="AA541" s="157"/>
      <c r="AB541" s="157"/>
      <c r="AC541" s="157"/>
      <c r="AD541" s="157"/>
      <c r="AE541" s="157"/>
      <c r="AF541" s="157"/>
      <c r="AG541" s="157"/>
      <c r="AH541" s="157"/>
      <c r="AI541" s="157"/>
      <c r="AJ541" s="157"/>
      <c r="AK541" s="157"/>
      <c r="AL541" s="157"/>
      <c r="AM541" s="157"/>
      <c r="AN541" s="157"/>
      <c r="AO541" s="157"/>
      <c r="AP541" s="157"/>
      <c r="AQ541" s="157"/>
      <c r="AR541" s="157"/>
      <c r="AS541" s="157"/>
      <c r="AT541" s="157"/>
      <c r="AU541" s="157"/>
      <c r="AV541" s="157"/>
      <c r="AW541" s="157"/>
      <c r="AX541" s="157"/>
      <c r="AY541" s="157"/>
      <c r="AZ541" s="157"/>
      <c r="BA541" s="157"/>
      <c r="BB541" s="157"/>
      <c r="BC541" s="157"/>
      <c r="BD541" s="157"/>
      <c r="BE541" s="157"/>
      <c r="BF541" s="157"/>
      <c r="BG541" s="157"/>
      <c r="BH541" s="157"/>
      <c r="BI541" s="157"/>
      <c r="BJ541" s="157"/>
      <c r="BK541" s="157"/>
      <c r="BL541" s="157"/>
      <c r="BM541" s="157"/>
      <c r="BN541" s="157"/>
      <c r="BO541" s="157"/>
      <c r="BP541" s="157"/>
      <c r="BQ541" s="157"/>
      <c r="BR541" s="157"/>
      <c r="BS541" s="157"/>
      <c r="BT541" s="157"/>
      <c r="BU541" s="157"/>
      <c r="BV541" s="157"/>
      <c r="BW541" s="157"/>
      <c r="BX541" s="157"/>
      <c r="BY541" s="157"/>
      <c r="BZ541" s="157"/>
      <c r="CA541" s="157"/>
      <c r="CB541" s="157"/>
      <c r="CC541" s="157"/>
      <c r="CD541" s="157"/>
      <c r="CE541" s="157"/>
      <c r="CF541" s="157"/>
      <c r="CG541" s="157"/>
      <c r="CH541" s="157"/>
      <c r="CI541" s="157"/>
      <c r="CJ541" s="157"/>
      <c r="CK541" s="157"/>
      <c r="CL541" s="157"/>
      <c r="CM541" s="157"/>
      <c r="CN541" s="157"/>
      <c r="CO541" s="157"/>
      <c r="CP541" s="157"/>
      <c r="CQ541" s="157"/>
      <c r="CR541" s="157"/>
      <c r="CS541" s="157"/>
      <c r="CT541" s="157"/>
      <c r="CU541" s="157"/>
      <c r="CV541" s="157"/>
      <c r="CW541" s="157"/>
      <c r="CX541" s="157"/>
      <c r="CY541" s="157"/>
      <c r="CZ541" s="157"/>
      <c r="DA541" s="157"/>
      <c r="DB541" s="157"/>
      <c r="DC541" s="157"/>
      <c r="DD541" s="157"/>
      <c r="DE541" s="157"/>
      <c r="DF541" s="157"/>
      <c r="DG541" s="157"/>
      <c r="DH541" s="157"/>
      <c r="DI541" s="157"/>
      <c r="DJ541" s="157"/>
      <c r="DK541" s="157"/>
      <c r="DL541" s="157"/>
      <c r="DM541" s="157"/>
      <c r="DN541" s="157"/>
      <c r="DO541" s="157"/>
      <c r="DP541" s="157"/>
      <c r="DQ541" s="157"/>
      <c r="DR541" s="157"/>
      <c r="DS541" s="157"/>
      <c r="DT541" s="157"/>
      <c r="DU541" s="157"/>
      <c r="DV541" s="157"/>
      <c r="DW541" s="157"/>
      <c r="DX541" s="157"/>
      <c r="DY541" s="157"/>
      <c r="DZ541" s="157"/>
      <c r="EA541" s="157"/>
      <c r="EB541" s="157"/>
      <c r="EC541" s="157"/>
      <c r="ED541" s="157"/>
      <c r="EE541" s="157"/>
      <c r="EF541" s="157"/>
      <c r="EG541" s="157"/>
      <c r="EH541" s="157"/>
      <c r="EI541" s="157"/>
      <c r="EJ541" s="157"/>
      <c r="EK541" s="157"/>
      <c r="EL541" s="157"/>
      <c r="EM541" s="157"/>
      <c r="EN541" s="157"/>
      <c r="EO541" s="157"/>
      <c r="EP541" s="157"/>
      <c r="EQ541" s="157"/>
      <c r="ER541" s="157"/>
      <c r="ES541" s="157"/>
      <c r="ET541" s="157"/>
      <c r="EU541" s="157"/>
      <c r="EV541" s="157"/>
      <c r="EW541" s="157"/>
      <c r="EX541" s="157"/>
      <c r="EY541" s="157"/>
      <c r="EZ541" s="157"/>
      <c r="FA541" s="157"/>
      <c r="FB541" s="157"/>
      <c r="FC541" s="157"/>
      <c r="FD541" s="157"/>
      <c r="FE541" s="157"/>
      <c r="FF541" s="157"/>
      <c r="FG541" s="157"/>
      <c r="FH541" s="157"/>
      <c r="FI541" s="157"/>
      <c r="FJ541" s="157"/>
      <c r="FK541" s="157"/>
      <c r="FL541" s="157"/>
      <c r="FM541" s="157"/>
      <c r="FN541" s="157"/>
      <c r="FO541" s="157"/>
      <c r="FP541" s="157"/>
      <c r="FQ541" s="157"/>
      <c r="FR541" s="157"/>
      <c r="FS541" s="157"/>
      <c r="FT541" s="157"/>
      <c r="FU541" s="157"/>
      <c r="FV541" s="157"/>
      <c r="FW541" s="157"/>
      <c r="FX541" s="157"/>
      <c r="FY541" s="157"/>
      <c r="FZ541" s="157"/>
      <c r="GA541" s="157"/>
      <c r="GB541" s="157"/>
      <c r="GC541" s="157"/>
      <c r="GD541" s="157"/>
      <c r="GE541" s="157"/>
      <c r="GF541" s="157"/>
      <c r="GG541" s="157"/>
      <c r="GH541" s="157"/>
      <c r="GI541" s="157"/>
      <c r="GJ541" s="157"/>
      <c r="GK541" s="157"/>
      <c r="GL541" s="157"/>
      <c r="GM541" s="157"/>
      <c r="GN541" s="157"/>
      <c r="GO541" s="157"/>
      <c r="GP541" s="157"/>
      <c r="GQ541" s="157"/>
      <c r="GR541" s="157"/>
      <c r="GS541" s="157"/>
      <c r="GT541" s="157"/>
      <c r="GU541" s="157"/>
      <c r="GV541" s="157"/>
      <c r="GW541" s="157"/>
      <c r="GX541" s="157"/>
      <c r="GY541" s="157"/>
      <c r="GZ541" s="157"/>
      <c r="HA541" s="157"/>
      <c r="HB541" s="157"/>
      <c r="HC541" s="157"/>
      <c r="HD541" s="157"/>
      <c r="HE541" s="157"/>
      <c r="HF541" s="157"/>
      <c r="HG541" s="157"/>
      <c r="HH541" s="157"/>
      <c r="HI541" s="157"/>
      <c r="HJ541" s="157"/>
      <c r="HK541" s="157"/>
      <c r="HL541" s="157"/>
      <c r="HM541" s="157"/>
      <c r="HN541" s="157"/>
      <c r="HO541" s="157"/>
      <c r="HP541" s="157"/>
      <c r="HQ541" s="157"/>
      <c r="HR541" s="157"/>
      <c r="HS541" s="157"/>
      <c r="HT541" s="157"/>
      <c r="HU541" s="157"/>
      <c r="HV541" s="157"/>
      <c r="HW541" s="157"/>
      <c r="HX541" s="157"/>
      <c r="HY541" s="157"/>
      <c r="HZ541" s="157"/>
      <c r="IA541" s="157"/>
      <c r="IB541" s="157"/>
      <c r="IC541" s="157"/>
      <c r="ID541" s="157"/>
      <c r="IE541" s="157"/>
      <c r="IF541" s="157"/>
      <c r="IG541" s="159"/>
      <c r="IH541" s="159"/>
      <c r="II541" s="159"/>
      <c r="IJ541" s="159"/>
      <c r="IK541" s="159"/>
      <c r="IL541" s="159"/>
    </row>
    <row r="542" ht="16" customHeight="1" spans="1:16">
      <c r="A542" s="28" t="s">
        <v>568</v>
      </c>
      <c r="B542" s="126">
        <v>200</v>
      </c>
      <c r="C542" s="126">
        <v>179</v>
      </c>
      <c r="D542" s="109"/>
      <c r="E542" s="102"/>
      <c r="F542" s="102"/>
      <c r="G542" s="102"/>
      <c r="H542" s="130"/>
      <c r="I542" s="130"/>
      <c r="J542" s="29"/>
      <c r="K542" s="28"/>
      <c r="L542" s="28"/>
      <c r="M542" s="28"/>
      <c r="N542" s="56"/>
      <c r="O542" s="28"/>
      <c r="P542" s="57"/>
    </row>
    <row r="543" ht="16" customHeight="1" spans="1:16">
      <c r="A543" s="28" t="s">
        <v>569</v>
      </c>
      <c r="B543" s="126">
        <v>100</v>
      </c>
      <c r="C543" s="126">
        <v>85</v>
      </c>
      <c r="D543" s="109"/>
      <c r="E543" s="102"/>
      <c r="F543" s="102"/>
      <c r="G543" s="102"/>
      <c r="H543" s="100"/>
      <c r="I543" s="100"/>
      <c r="J543" s="147"/>
      <c r="K543" s="28"/>
      <c r="L543" s="28"/>
      <c r="M543" s="28"/>
      <c r="N543" s="56"/>
      <c r="O543" s="28"/>
      <c r="P543" s="57"/>
    </row>
    <row r="544" ht="16" customHeight="1" spans="1:16">
      <c r="A544" s="28" t="s">
        <v>570</v>
      </c>
      <c r="B544" s="126"/>
      <c r="C544" s="126">
        <v>7</v>
      </c>
      <c r="D544" s="109"/>
      <c r="E544" s="102"/>
      <c r="F544" s="102"/>
      <c r="G544" s="102"/>
      <c r="H544" s="100"/>
      <c r="I544" s="100"/>
      <c r="J544" s="147"/>
      <c r="K544" s="28"/>
      <c r="L544" s="28"/>
      <c r="M544" s="28"/>
      <c r="N544" s="56"/>
      <c r="O544" s="28"/>
      <c r="P544" s="57"/>
    </row>
    <row r="545" ht="16" customHeight="1" spans="1:16">
      <c r="A545" s="28" t="s">
        <v>571</v>
      </c>
      <c r="B545" s="126">
        <v>1660</v>
      </c>
      <c r="C545" s="126">
        <f>3970-1500</f>
        <v>2470</v>
      </c>
      <c r="D545" s="20"/>
      <c r="E545" s="102"/>
      <c r="F545" s="102"/>
      <c r="G545" s="102"/>
      <c r="H545" s="100"/>
      <c r="I545" s="100"/>
      <c r="J545" s="147"/>
      <c r="K545" s="28"/>
      <c r="L545" s="28"/>
      <c r="M545" s="28"/>
      <c r="N545" s="56"/>
      <c r="O545" s="28"/>
      <c r="P545" s="57"/>
    </row>
    <row r="546" ht="16" customHeight="1" spans="1:16">
      <c r="A546" s="28" t="s">
        <v>572</v>
      </c>
      <c r="B546" s="126">
        <v>20</v>
      </c>
      <c r="C546" s="126">
        <v>42</v>
      </c>
      <c r="D546" s="109"/>
      <c r="E546" s="102"/>
      <c r="F546" s="102"/>
      <c r="G546" s="102"/>
      <c r="H546" s="100"/>
      <c r="I546" s="100"/>
      <c r="J546" s="147"/>
      <c r="K546" s="28"/>
      <c r="L546" s="28"/>
      <c r="M546" s="28"/>
      <c r="N546" s="56"/>
      <c r="O546" s="28"/>
      <c r="P546" s="57"/>
    </row>
    <row r="547" ht="16" customHeight="1" spans="1:16">
      <c r="A547" s="28" t="s">
        <v>573</v>
      </c>
      <c r="B547" s="126">
        <v>60</v>
      </c>
      <c r="C547" s="126">
        <v>64</v>
      </c>
      <c r="D547" s="109"/>
      <c r="E547" s="102"/>
      <c r="F547" s="102"/>
      <c r="G547" s="102"/>
      <c r="H547" s="100"/>
      <c r="I547" s="100"/>
      <c r="J547" s="147"/>
      <c r="K547" s="28"/>
      <c r="L547" s="28"/>
      <c r="M547" s="28"/>
      <c r="N547" s="56"/>
      <c r="O547" s="28"/>
      <c r="P547" s="57"/>
    </row>
    <row r="548" ht="16" customHeight="1" spans="1:16">
      <c r="A548" s="28" t="s">
        <v>574</v>
      </c>
      <c r="B548" s="126">
        <v>54</v>
      </c>
      <c r="C548" s="126">
        <v>400</v>
      </c>
      <c r="D548" s="104"/>
      <c r="E548" s="104"/>
      <c r="F548" s="102"/>
      <c r="G548" s="102"/>
      <c r="H548" s="100"/>
      <c r="I548" s="100"/>
      <c r="J548" s="147"/>
      <c r="K548" s="28"/>
      <c r="L548" s="28"/>
      <c r="M548" s="28"/>
      <c r="N548" s="56"/>
      <c r="O548" s="28"/>
      <c r="P548" s="57"/>
    </row>
    <row r="549" ht="16" customHeight="1" spans="1:16">
      <c r="A549" s="63" t="s">
        <v>575</v>
      </c>
      <c r="B549" s="89">
        <f>SUM(B550:B550)</f>
        <v>3500</v>
      </c>
      <c r="C549" s="89">
        <v>7221</v>
      </c>
      <c r="D549" s="101"/>
      <c r="E549" s="102"/>
      <c r="F549" s="102"/>
      <c r="G549" s="102"/>
      <c r="H549" s="100"/>
      <c r="I549" s="100"/>
      <c r="J549" s="147"/>
      <c r="K549" s="28"/>
      <c r="L549" s="28"/>
      <c r="M549" s="28"/>
      <c r="N549" s="56"/>
      <c r="O549" s="28"/>
      <c r="P549" s="57"/>
    </row>
    <row r="550" ht="16" customHeight="1" spans="1:16">
      <c r="A550" s="63" t="s">
        <v>576</v>
      </c>
      <c r="B550" s="89">
        <v>3500</v>
      </c>
      <c r="C550" s="89">
        <v>7221</v>
      </c>
      <c r="D550" s="101"/>
      <c r="E550" s="102"/>
      <c r="F550" s="102"/>
      <c r="G550" s="102"/>
      <c r="H550" s="100"/>
      <c r="I550" s="100"/>
      <c r="J550" s="147"/>
      <c r="K550" s="28"/>
      <c r="L550" s="28"/>
      <c r="M550" s="28"/>
      <c r="N550" s="56"/>
      <c r="O550" s="28"/>
      <c r="P550" s="57"/>
    </row>
    <row r="551" ht="16" customHeight="1" spans="1:16">
      <c r="A551" s="63" t="s">
        <v>577</v>
      </c>
      <c r="B551" s="89">
        <f>B552</f>
        <v>4893</v>
      </c>
      <c r="C551" s="89">
        <f>C552</f>
        <v>8999</v>
      </c>
      <c r="D551" s="101"/>
      <c r="E551" s="102"/>
      <c r="F551" s="102"/>
      <c r="G551" s="102"/>
      <c r="H551" s="100"/>
      <c r="I551" s="100"/>
      <c r="J551" s="147"/>
      <c r="K551" s="28"/>
      <c r="L551" s="28"/>
      <c r="M551" s="28"/>
      <c r="N551" s="56"/>
      <c r="O551" s="28"/>
      <c r="P551" s="57"/>
    </row>
    <row r="552" ht="16" customHeight="1" spans="1:16">
      <c r="A552" s="63" t="s">
        <v>578</v>
      </c>
      <c r="B552" s="89">
        <v>4893</v>
      </c>
      <c r="C552" s="89">
        <v>8999</v>
      </c>
      <c r="D552" s="101"/>
      <c r="E552" s="102"/>
      <c r="F552" s="102"/>
      <c r="G552" s="102"/>
      <c r="H552" s="100"/>
      <c r="I552" s="100"/>
      <c r="J552" s="147"/>
      <c r="K552" s="28"/>
      <c r="L552" s="28"/>
      <c r="M552" s="28"/>
      <c r="N552" s="56"/>
      <c r="O552" s="28"/>
      <c r="P552" s="57"/>
    </row>
    <row r="553" ht="16" customHeight="1" spans="1:16">
      <c r="A553" s="63" t="s">
        <v>579</v>
      </c>
      <c r="B553" s="89"/>
      <c r="C553" s="89"/>
      <c r="D553" s="101"/>
      <c r="E553" s="102"/>
      <c r="F553" s="102"/>
      <c r="G553" s="102"/>
      <c r="H553" s="100"/>
      <c r="I553" s="100"/>
      <c r="J553" s="147"/>
      <c r="K553" s="28"/>
      <c r="L553" s="28"/>
      <c r="M553" s="28"/>
      <c r="N553" s="56"/>
      <c r="O553" s="28"/>
      <c r="P553" s="57"/>
    </row>
    <row r="554" ht="16" customHeight="1" spans="1:16">
      <c r="A554" s="63" t="s">
        <v>580</v>
      </c>
      <c r="B554" s="89">
        <f>B555+B556</f>
        <v>15500</v>
      </c>
      <c r="C554" s="89">
        <f>C555+C556</f>
        <v>2993</v>
      </c>
      <c r="D554" s="101"/>
      <c r="E554" s="102"/>
      <c r="F554" s="102"/>
      <c r="G554" s="102"/>
      <c r="H554" s="100"/>
      <c r="I554" s="100"/>
      <c r="J554" s="147"/>
      <c r="K554" s="28"/>
      <c r="L554" s="28"/>
      <c r="M554" s="28"/>
      <c r="N554" s="56"/>
      <c r="O554" s="28"/>
      <c r="P554" s="57"/>
    </row>
    <row r="555" ht="16" customHeight="1" spans="1:16">
      <c r="A555" s="63" t="s">
        <v>581</v>
      </c>
      <c r="B555" s="89">
        <v>15500</v>
      </c>
      <c r="C555" s="89">
        <v>1993</v>
      </c>
      <c r="D555" s="101"/>
      <c r="E555" s="102"/>
      <c r="F555" s="102"/>
      <c r="G555" s="102"/>
      <c r="H555" s="100"/>
      <c r="I555" s="100"/>
      <c r="J555" s="147"/>
      <c r="K555" s="28"/>
      <c r="L555" s="28"/>
      <c r="M555" s="28"/>
      <c r="N555" s="56"/>
      <c r="O555" s="28"/>
      <c r="P555" s="57"/>
    </row>
    <row r="556" ht="16" customHeight="1" spans="1:16">
      <c r="A556" s="63" t="s">
        <v>582</v>
      </c>
      <c r="B556" s="89"/>
      <c r="C556" s="89">
        <v>1000</v>
      </c>
      <c r="D556" s="101"/>
      <c r="E556" s="102"/>
      <c r="F556" s="102"/>
      <c r="G556" s="102"/>
      <c r="H556" s="100"/>
      <c r="I556" s="100"/>
      <c r="J556" s="147"/>
      <c r="K556" s="28"/>
      <c r="L556" s="28"/>
      <c r="M556" s="28"/>
      <c r="N556" s="56"/>
      <c r="O556" s="28"/>
      <c r="P556" s="57"/>
    </row>
    <row r="557" ht="19" customHeight="1" spans="1:16">
      <c r="A557" s="134"/>
      <c r="B557" s="135"/>
      <c r="C557" s="135"/>
      <c r="D557" s="90"/>
      <c r="E557" s="91"/>
      <c r="F557" s="91"/>
      <c r="G557" s="91"/>
      <c r="H557" s="136"/>
      <c r="I557" s="136"/>
      <c r="J557" s="148"/>
      <c r="K557" s="33"/>
      <c r="L557" s="33"/>
      <c r="M557" s="33"/>
      <c r="N557" s="149"/>
      <c r="O557" s="33"/>
      <c r="P557" s="80"/>
    </row>
    <row r="558" ht="20" customHeight="1" spans="1:16">
      <c r="A558" s="137" t="s">
        <v>583</v>
      </c>
      <c r="B558" s="138">
        <f>B494+B495</f>
        <v>138388</v>
      </c>
      <c r="C558" s="138">
        <f>C494+C495</f>
        <v>141585</v>
      </c>
      <c r="D558" s="139"/>
      <c r="E558" s="140"/>
      <c r="F558" s="140"/>
      <c r="G558" s="140"/>
      <c r="H558" s="86" t="s">
        <v>584</v>
      </c>
      <c r="I558" s="138">
        <f t="shared" ref="I558:O558" si="144">I494+I495</f>
        <v>138388</v>
      </c>
      <c r="J558" s="138">
        <f t="shared" si="144"/>
        <v>141585</v>
      </c>
      <c r="K558" s="150">
        <f t="shared" si="144"/>
        <v>51324.51</v>
      </c>
      <c r="L558" s="150">
        <f t="shared" si="144"/>
        <v>45215.25</v>
      </c>
      <c r="M558" s="150">
        <f t="shared" si="144"/>
        <v>32174.17</v>
      </c>
      <c r="N558" s="151">
        <f t="shared" si="144"/>
        <v>7221.11</v>
      </c>
      <c r="O558" s="150">
        <f t="shared" si="144"/>
        <v>5650</v>
      </c>
      <c r="P558" s="117"/>
    </row>
    <row r="559" ht="22" hidden="1" customHeight="1" spans="1:246">
      <c r="A559" s="141" t="s">
        <v>585</v>
      </c>
      <c r="B559" s="141"/>
      <c r="C559" s="141"/>
      <c r="D559" s="141"/>
      <c r="E559" s="141"/>
      <c r="F559" s="141"/>
      <c r="G559" s="141"/>
      <c r="H559" s="141"/>
      <c r="I559" s="141"/>
      <c r="J559" s="152">
        <f>C558-J558-0.34</f>
        <v>-0.34</v>
      </c>
      <c r="K559" s="153"/>
      <c r="L559" s="153"/>
      <c r="M559" s="153"/>
      <c r="N559" s="154"/>
      <c r="O559" s="153"/>
      <c r="P559" s="155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  <c r="AB559" s="158"/>
      <c r="AC559" s="158"/>
      <c r="AD559" s="158"/>
      <c r="AE559" s="158"/>
      <c r="AF559" s="158"/>
      <c r="AG559" s="158"/>
      <c r="AH559" s="158"/>
      <c r="AI559" s="158"/>
      <c r="AJ559" s="158"/>
      <c r="AK559" s="158"/>
      <c r="AL559" s="158"/>
      <c r="AM559" s="158"/>
      <c r="AN559" s="158"/>
      <c r="AO559" s="158"/>
      <c r="AP559" s="158"/>
      <c r="AQ559" s="158"/>
      <c r="AR559" s="158"/>
      <c r="AS559" s="158"/>
      <c r="AT559" s="158"/>
      <c r="AU559" s="158"/>
      <c r="AV559" s="158"/>
      <c r="AW559" s="158"/>
      <c r="AX559" s="158"/>
      <c r="AY559" s="158"/>
      <c r="AZ559" s="158"/>
      <c r="BA559" s="158"/>
      <c r="BB559" s="158"/>
      <c r="BC559" s="158"/>
      <c r="BD559" s="158"/>
      <c r="BE559" s="158"/>
      <c r="BF559" s="158"/>
      <c r="BG559" s="158"/>
      <c r="BH559" s="158"/>
      <c r="BI559" s="158"/>
      <c r="BJ559" s="158"/>
      <c r="BK559" s="158"/>
      <c r="BL559" s="158"/>
      <c r="BM559" s="158"/>
      <c r="BN559" s="158"/>
      <c r="BO559" s="158"/>
      <c r="BP559" s="158"/>
      <c r="BQ559" s="158"/>
      <c r="BR559" s="158"/>
      <c r="BS559" s="158"/>
      <c r="BT559" s="158"/>
      <c r="BU559" s="158"/>
      <c r="BV559" s="158"/>
      <c r="BW559" s="158"/>
      <c r="BX559" s="158"/>
      <c r="BY559" s="158"/>
      <c r="BZ559" s="158"/>
      <c r="CA559" s="158"/>
      <c r="CB559" s="158"/>
      <c r="CC559" s="158"/>
      <c r="CD559" s="158"/>
      <c r="CE559" s="158"/>
      <c r="CF559" s="158"/>
      <c r="CG559" s="158"/>
      <c r="CH559" s="158"/>
      <c r="CI559" s="158"/>
      <c r="CJ559" s="158"/>
      <c r="CK559" s="158"/>
      <c r="CL559" s="158"/>
      <c r="CM559" s="158"/>
      <c r="CN559" s="158"/>
      <c r="CO559" s="158"/>
      <c r="CP559" s="158"/>
      <c r="CQ559" s="158"/>
      <c r="CR559" s="158"/>
      <c r="CS559" s="158"/>
      <c r="CT559" s="158"/>
      <c r="CU559" s="158"/>
      <c r="CV559" s="158"/>
      <c r="CW559" s="158"/>
      <c r="CX559" s="158"/>
      <c r="CY559" s="158"/>
      <c r="CZ559" s="158"/>
      <c r="DA559" s="158"/>
      <c r="DB559" s="158"/>
      <c r="DC559" s="158"/>
      <c r="DD559" s="158"/>
      <c r="DE559" s="158"/>
      <c r="DF559" s="158"/>
      <c r="DG559" s="158"/>
      <c r="DH559" s="158"/>
      <c r="DI559" s="158"/>
      <c r="DJ559" s="158"/>
      <c r="DK559" s="158"/>
      <c r="DL559" s="158"/>
      <c r="DM559" s="158"/>
      <c r="DN559" s="158"/>
      <c r="DO559" s="158"/>
      <c r="DP559" s="158"/>
      <c r="DQ559" s="158"/>
      <c r="DR559" s="158"/>
      <c r="DS559" s="158"/>
      <c r="DT559" s="158"/>
      <c r="DU559" s="158"/>
      <c r="DV559" s="158"/>
      <c r="DW559" s="158"/>
      <c r="DX559" s="158"/>
      <c r="DY559" s="158"/>
      <c r="DZ559" s="158"/>
      <c r="EA559" s="158"/>
      <c r="EB559" s="158"/>
      <c r="EC559" s="158"/>
      <c r="ED559" s="158"/>
      <c r="EE559" s="158"/>
      <c r="EF559" s="158"/>
      <c r="EG559" s="158"/>
      <c r="EH559" s="158"/>
      <c r="EI559" s="158"/>
      <c r="EJ559" s="158"/>
      <c r="EK559" s="158"/>
      <c r="EL559" s="158"/>
      <c r="EM559" s="158"/>
      <c r="EN559" s="158"/>
      <c r="EO559" s="158"/>
      <c r="EP559" s="158"/>
      <c r="EQ559" s="158"/>
      <c r="ER559" s="158"/>
      <c r="ES559" s="158"/>
      <c r="ET559" s="158"/>
      <c r="EU559" s="158"/>
      <c r="EV559" s="158"/>
      <c r="EW559" s="158"/>
      <c r="EX559" s="158"/>
      <c r="EY559" s="158"/>
      <c r="EZ559" s="158"/>
      <c r="FA559" s="158"/>
      <c r="FB559" s="158"/>
      <c r="FC559" s="158"/>
      <c r="FD559" s="158"/>
      <c r="FE559" s="158"/>
      <c r="FF559" s="158"/>
      <c r="FG559" s="158"/>
      <c r="FH559" s="158"/>
      <c r="FI559" s="158"/>
      <c r="FJ559" s="158"/>
      <c r="FK559" s="158"/>
      <c r="FL559" s="158"/>
      <c r="FM559" s="158"/>
      <c r="FN559" s="158"/>
      <c r="FO559" s="158"/>
      <c r="FP559" s="158"/>
      <c r="FQ559" s="158"/>
      <c r="FR559" s="158"/>
      <c r="FS559" s="158"/>
      <c r="FT559" s="158"/>
      <c r="FU559" s="158"/>
      <c r="FV559" s="158"/>
      <c r="FW559" s="158"/>
      <c r="FX559" s="158"/>
      <c r="FY559" s="158"/>
      <c r="FZ559" s="158"/>
      <c r="GA559" s="158"/>
      <c r="GB559" s="158"/>
      <c r="GC559" s="158"/>
      <c r="GD559" s="158"/>
      <c r="GE559" s="158"/>
      <c r="GF559" s="158"/>
      <c r="GG559" s="158"/>
      <c r="GH559" s="158"/>
      <c r="GI559" s="158"/>
      <c r="GJ559" s="158"/>
      <c r="GK559" s="158"/>
      <c r="GL559" s="158"/>
      <c r="GM559" s="158"/>
      <c r="GN559" s="158"/>
      <c r="GO559" s="158"/>
      <c r="GP559" s="158"/>
      <c r="GQ559" s="158"/>
      <c r="GR559" s="158"/>
      <c r="GS559" s="158"/>
      <c r="GT559" s="158"/>
      <c r="GU559" s="158"/>
      <c r="GV559" s="158"/>
      <c r="GW559" s="158"/>
      <c r="GX559" s="158"/>
      <c r="GY559" s="158"/>
      <c r="GZ559" s="158"/>
      <c r="HA559" s="158"/>
      <c r="HB559" s="158"/>
      <c r="HC559" s="158"/>
      <c r="HD559" s="158"/>
      <c r="HE559" s="158"/>
      <c r="HF559" s="158"/>
      <c r="HG559" s="158"/>
      <c r="HH559" s="158"/>
      <c r="HI559" s="158"/>
      <c r="HJ559" s="158"/>
      <c r="HK559" s="158"/>
      <c r="HL559" s="158"/>
      <c r="HM559" s="158"/>
      <c r="HN559" s="158"/>
      <c r="HO559" s="158"/>
      <c r="HP559" s="158"/>
      <c r="HQ559" s="158"/>
      <c r="HR559" s="158"/>
      <c r="HS559" s="158"/>
      <c r="HT559" s="158"/>
      <c r="HU559" s="158"/>
      <c r="HV559" s="158"/>
      <c r="HW559" s="158"/>
      <c r="HX559" s="158"/>
      <c r="HY559" s="158"/>
      <c r="HZ559" s="158"/>
      <c r="IA559" s="158"/>
      <c r="IB559" s="158"/>
      <c r="IC559" s="158"/>
      <c r="ID559" s="158"/>
      <c r="IE559" s="158"/>
      <c r="IF559" s="158"/>
      <c r="IG559" s="158"/>
      <c r="IH559" s="158"/>
      <c r="II559" s="158"/>
      <c r="IJ559" s="158"/>
      <c r="IK559" s="158"/>
      <c r="IL559" s="158"/>
    </row>
    <row r="560" hidden="1" spans="2:13">
      <c r="B560" s="4">
        <v>-15500</v>
      </c>
      <c r="C560" s="5">
        <v>-1993</v>
      </c>
      <c r="M560" s="156">
        <v>2223</v>
      </c>
    </row>
    <row r="561" hidden="1" spans="2:13">
      <c r="B561" s="4">
        <f>SUM(B558:B560)</f>
        <v>122888</v>
      </c>
      <c r="C561" s="4">
        <f>SUM(C558:C560)</f>
        <v>139592</v>
      </c>
      <c r="D561" s="6" t="s">
        <v>586</v>
      </c>
      <c r="E561" s="7" t="s">
        <v>587</v>
      </c>
      <c r="M561" s="46">
        <f>SUM(M558:M560)</f>
        <v>34397.17</v>
      </c>
    </row>
  </sheetData>
  <mergeCells count="16">
    <mergeCell ref="A1:P1"/>
    <mergeCell ref="J2:P2"/>
    <mergeCell ref="A3:D3"/>
    <mergeCell ref="E3:P3"/>
    <mergeCell ref="E4:G4"/>
    <mergeCell ref="K4:O4"/>
    <mergeCell ref="A559:I559"/>
    <mergeCell ref="E561:F561"/>
    <mergeCell ref="A4:A5"/>
    <mergeCell ref="B4:B5"/>
    <mergeCell ref="C4:C5"/>
    <mergeCell ref="D4:D5"/>
    <mergeCell ref="H4:H5"/>
    <mergeCell ref="I4:I5"/>
    <mergeCell ref="J4:J5"/>
    <mergeCell ref="P4:P5"/>
  </mergeCells>
  <conditionalFormatting sqref="H524:I525 H509:I522">
    <cfRule type="expression" dxfId="0" priority="1" stopIfTrue="1">
      <formula>g</formula>
    </cfRule>
  </conditionalFormatting>
  <pageMargins left="0.66875" right="0.200694444444444" top="0.629861111111111" bottom="0.629861111111111" header="0.389583333333333" footer="0.389583333333333"/>
  <pageSetup paperSize="9" firstPageNumber="25" fitToHeight="0" orientation="landscape" useFirstPageNumber="1" horizontalDpi="600" verticalDpi="600"/>
  <headerFooter alignWithMargins="0" scaleWithDoc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L517" rgbClr="F39D1C"/>
    <comment s:ref="O517" rgbClr="F39D1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2022年双清区一般公共预算收支平衡表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2022-06-14T00:18:02Z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F1A058ABCC3A4942ADD28DE6AA2606D4</vt:lpwstr>
  </property>
</Properties>
</file>