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2022年双清区一般公共预算收入预算表" sheetId="1" r:id="rId1"/>
  </sheets>
  <calcPr calcId="144525"/>
</workbook>
</file>

<file path=xl/sharedStrings.xml><?xml version="1.0" encoding="utf-8"?>
<sst xmlns="http://schemas.openxmlformats.org/spreadsheetml/2006/main" count="48" uniqueCount="48">
  <si>
    <t>2022年双清区一般公共预算收入预算表</t>
  </si>
  <si>
    <t>单位：万元</t>
  </si>
  <si>
    <t>项目</t>
  </si>
  <si>
    <t>2019年
完成数</t>
  </si>
  <si>
    <t>2020年
完成数</t>
  </si>
  <si>
    <t>2021年
预算数</t>
  </si>
  <si>
    <t>2021年
完成数</t>
  </si>
  <si>
    <t>2022年
预算数</t>
  </si>
  <si>
    <t>2022年
增减额</t>
  </si>
  <si>
    <t>2021年增长%</t>
  </si>
  <si>
    <t>备注</t>
  </si>
  <si>
    <t>一、税收收入</t>
  </si>
  <si>
    <t>1、增值税</t>
  </si>
  <si>
    <t>2、企业所得税</t>
  </si>
  <si>
    <t>3、个人所得税</t>
  </si>
  <si>
    <t>4、资源税</t>
  </si>
  <si>
    <t>5、城市维护建设税</t>
  </si>
  <si>
    <t>6、房产税</t>
  </si>
  <si>
    <t>7、印花税</t>
  </si>
  <si>
    <t>8、城镇土地使用税</t>
  </si>
  <si>
    <t>9、土地增值税</t>
  </si>
  <si>
    <t>10、车船税</t>
  </si>
  <si>
    <t>11、耕地占用税</t>
  </si>
  <si>
    <t>12、契税</t>
  </si>
  <si>
    <t>13、环境保护税</t>
  </si>
  <si>
    <t>14、其他税收收入</t>
  </si>
  <si>
    <t>二、非税收入</t>
  </si>
  <si>
    <t>1、专项收入</t>
  </si>
  <si>
    <t>2、行政事业性收费收入</t>
  </si>
  <si>
    <t>3、罚没收入</t>
  </si>
  <si>
    <t>4、国有资本经营收入</t>
  </si>
  <si>
    <t>5、国有资源（资产）有偿使用收入</t>
  </si>
  <si>
    <t>6、其他收入</t>
  </si>
  <si>
    <t>地方收入合计</t>
  </si>
  <si>
    <t>（一)上划中央收入小计</t>
  </si>
  <si>
    <t>1、上划中央增值税</t>
  </si>
  <si>
    <t>2、上划中央企业所得税</t>
  </si>
  <si>
    <t>3、上划中央个人所得税</t>
  </si>
  <si>
    <t>（二)上划省级收入小计</t>
  </si>
  <si>
    <t>1、上划省增值税</t>
  </si>
  <si>
    <t>2、上划省企业所得税</t>
  </si>
  <si>
    <t>3、上划省个人所得税</t>
  </si>
  <si>
    <t>4、上划省资源税</t>
  </si>
  <si>
    <t>5、上划省城镇土地使用税</t>
  </si>
  <si>
    <t>7、上划省环境保护税</t>
  </si>
  <si>
    <t>三、上划收入合计</t>
  </si>
  <si>
    <t>财政总收入</t>
  </si>
  <si>
    <t>税收占地方收入比例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</si>
</sst>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;_Ѐ"/>
  </numFmts>
  <fonts count="2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8"/>
      <name val="黑体"/>
      <charset val="134"/>
    </font>
    <font>
      <sz val="12"/>
      <name val="仿宋_GB2312"/>
      <charset val="134"/>
    </font>
    <font>
      <sz val="10"/>
      <name val="仿宋_GB2312"/>
      <charset val="134"/>
    </font>
    <font>
      <sz val="12"/>
      <name val="仿宋_GB2312"/>
      <charset val="134"/>
    </font>
    <font>
      <b/>
      <sz val="12"/>
      <name val="仿宋_GB2312"/>
      <charset val="134"/>
    </font>
    <font>
      <sz val="10"/>
      <name val="仿宋_GB2312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3" fillId="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7" borderId="7" applyNumberFormat="0" applyFon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6" fillId="10" borderId="6" applyNumberFormat="0" applyAlignment="0" applyProtection="0">
      <alignment vertical="center"/>
    </xf>
    <xf numFmtId="0" fontId="14" fillId="10" borderId="5" applyNumberFormat="0" applyAlignment="0" applyProtection="0">
      <alignment vertical="center"/>
    </xf>
    <xf numFmtId="0" fontId="26" fillId="30" borderId="9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</cellStyleXfs>
  <cellXfs count="3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2" fillId="0" borderId="0" xfId="50" applyFont="1" applyFill="1" applyAlignment="1">
      <alignment horizontal="center" vertical="center" wrapText="1"/>
    </xf>
    <xf numFmtId="0" fontId="3" fillId="0" borderId="0" xfId="50" applyFont="1" applyFill="1" applyBorder="1" applyAlignment="1">
      <alignment vertical="center" shrinkToFit="1"/>
    </xf>
    <xf numFmtId="0" fontId="3" fillId="0" borderId="0" xfId="50" applyFont="1" applyFill="1" applyAlignment="1">
      <alignment vertical="center" shrinkToFit="1"/>
    </xf>
    <xf numFmtId="0" fontId="3" fillId="0" borderId="0" xfId="50" applyFont="1" applyFill="1" applyAlignment="1">
      <alignment horizontal="right" vertical="center" wrapText="1"/>
    </xf>
    <xf numFmtId="0" fontId="3" fillId="0" borderId="0" xfId="50" applyFont="1" applyFill="1" applyBorder="1" applyAlignment="1">
      <alignment vertical="center" wrapText="1"/>
    </xf>
    <xf numFmtId="0" fontId="4" fillId="0" borderId="0" xfId="50" applyFont="1" applyFill="1" applyAlignment="1">
      <alignment horizontal="right" vertical="center" wrapText="1"/>
    </xf>
    <xf numFmtId="0" fontId="5" fillId="0" borderId="1" xfId="50" applyFont="1" applyFill="1" applyBorder="1" applyAlignment="1">
      <alignment horizontal="center" vertical="center" shrinkToFit="1"/>
    </xf>
    <xf numFmtId="0" fontId="5" fillId="0" borderId="1" xfId="50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 wrapText="1" shrinkToFit="1"/>
    </xf>
    <xf numFmtId="0" fontId="5" fillId="0" borderId="1" xfId="50" applyFont="1" applyFill="1" applyBorder="1" applyAlignment="1">
      <alignment vertical="center" wrapText="1"/>
    </xf>
    <xf numFmtId="1" fontId="5" fillId="0" borderId="1" xfId="50" applyNumberFormat="1" applyFont="1" applyFill="1" applyBorder="1" applyAlignment="1">
      <alignment vertical="center" shrinkToFit="1"/>
    </xf>
    <xf numFmtId="10" fontId="5" fillId="0" borderId="1" xfId="11" applyNumberFormat="1" applyFont="1" applyFill="1" applyBorder="1" applyAlignment="1">
      <alignment horizontal="right" vertical="center" shrinkToFit="1"/>
    </xf>
    <xf numFmtId="0" fontId="5" fillId="0" borderId="1" xfId="50" applyFont="1" applyFill="1" applyBorder="1" applyAlignment="1">
      <alignment horizontal="left" vertical="center" wrapText="1"/>
    </xf>
    <xf numFmtId="1" fontId="5" fillId="0" borderId="1" xfId="49" applyNumberFormat="1" applyFont="1" applyFill="1" applyBorder="1" applyAlignment="1">
      <alignment vertical="center" shrinkToFit="1"/>
    </xf>
    <xf numFmtId="0" fontId="6" fillId="0" borderId="1" xfId="50" applyFont="1" applyFill="1" applyBorder="1" applyAlignment="1">
      <alignment horizontal="center" vertical="center" wrapText="1"/>
    </xf>
    <xf numFmtId="1" fontId="6" fillId="0" borderId="1" xfId="50" applyNumberFormat="1" applyFont="1" applyFill="1" applyBorder="1" applyAlignment="1">
      <alignment vertical="center" shrinkToFit="1"/>
    </xf>
    <xf numFmtId="10" fontId="6" fillId="0" borderId="1" xfId="11" applyNumberFormat="1" applyFont="1" applyFill="1" applyBorder="1" applyAlignment="1">
      <alignment horizontal="right" vertical="center" shrinkToFit="1"/>
    </xf>
    <xf numFmtId="0" fontId="5" fillId="0" borderId="1" xfId="51" applyFont="1" applyFill="1" applyBorder="1" applyAlignment="1">
      <alignment vertical="center" wrapText="1"/>
    </xf>
    <xf numFmtId="2" fontId="5" fillId="0" borderId="1" xfId="49" applyNumberFormat="1" applyFont="1" applyFill="1" applyBorder="1" applyAlignment="1">
      <alignment vertical="center" shrinkToFit="1"/>
    </xf>
    <xf numFmtId="0" fontId="6" fillId="0" borderId="1" xfId="50" applyFont="1" applyFill="1" applyBorder="1" applyAlignment="1">
      <alignment horizontal="center" vertical="center" shrinkToFit="1"/>
    </xf>
    <xf numFmtId="176" fontId="6" fillId="0" borderId="1" xfId="50" applyNumberFormat="1" applyFont="1" applyFill="1" applyBorder="1" applyAlignment="1">
      <alignment vertical="center" shrinkToFit="1"/>
    </xf>
    <xf numFmtId="10" fontId="7" fillId="0" borderId="1" xfId="50" applyNumberFormat="1" applyFont="1" applyFill="1" applyBorder="1" applyAlignment="1">
      <alignment vertical="center" shrinkToFit="1"/>
    </xf>
    <xf numFmtId="0" fontId="5" fillId="0" borderId="1" xfId="50" applyFont="1" applyFill="1" applyBorder="1" applyAlignment="1">
      <alignment vertical="center"/>
    </xf>
    <xf numFmtId="0" fontId="5" fillId="0" borderId="1" xfId="50" applyFont="1" applyFill="1" applyBorder="1" applyAlignment="1">
      <alignment horizontal="right" vertical="center"/>
    </xf>
    <xf numFmtId="0" fontId="5" fillId="0" borderId="0" xfId="50" applyFont="1" applyFill="1" applyBorder="1" applyAlignment="1">
      <alignment vertical="center"/>
    </xf>
    <xf numFmtId="0" fontId="6" fillId="0" borderId="1" xfId="50" applyFont="1" applyFill="1" applyBorder="1" applyAlignment="1">
      <alignment vertical="center"/>
    </xf>
    <xf numFmtId="0" fontId="6" fillId="0" borderId="0" xfId="50" applyFont="1" applyFill="1" applyBorder="1" applyAlignment="1">
      <alignment vertical="center"/>
    </xf>
    <xf numFmtId="0" fontId="6" fillId="0" borderId="1" xfId="50" applyFont="1" applyFill="1" applyBorder="1" applyAlignment="1">
      <alignment vertical="center" shrinkToFit="1"/>
    </xf>
    <xf numFmtId="0" fontId="6" fillId="0" borderId="0" xfId="50" applyFont="1" applyFill="1" applyBorder="1" applyAlignment="1">
      <alignment vertical="center" shrinkToFi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2010年1-6月预算执行情况" xfId="49"/>
    <cellStyle name="常规_2009年1-12月预算执行情况" xfId="50"/>
    <cellStyle name="常规_邵阳市双清区2009年综合财政预算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S40"/>
  <sheetViews>
    <sheetView tabSelected="1" workbookViewId="0">
      <selection activeCell="D26" sqref="D26"/>
    </sheetView>
  </sheetViews>
  <sheetFormatPr defaultColWidth="12.25" defaultRowHeight="18" customHeight="1"/>
  <cols>
    <col min="1" max="1" width="27.625" style="2" customWidth="1"/>
    <col min="2" max="8" width="8.875" style="2" customWidth="1"/>
    <col min="9" max="9" width="8" style="2" customWidth="1"/>
    <col min="10" max="16373" width="12.25" style="2" customWidth="1"/>
    <col min="16374" max="16384" width="12.25" style="2"/>
  </cols>
  <sheetData>
    <row r="1" ht="39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ht="24" customHeight="1" spans="1:9">
      <c r="A2" s="4"/>
      <c r="B2" s="5"/>
      <c r="C2" s="6"/>
      <c r="D2" s="6"/>
      <c r="E2" s="6"/>
      <c r="F2" s="7"/>
      <c r="G2" s="8" t="s">
        <v>1</v>
      </c>
      <c r="H2" s="8"/>
      <c r="I2" s="8"/>
    </row>
    <row r="3" ht="42" customHeight="1" spans="1:16373">
      <c r="A3" s="9" t="s">
        <v>2</v>
      </c>
      <c r="B3" s="10" t="s">
        <v>3</v>
      </c>
      <c r="C3" s="10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9" t="s">
        <v>10</v>
      </c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</row>
    <row r="4" customHeight="1" spans="1:16373">
      <c r="A4" s="12" t="s">
        <v>11</v>
      </c>
      <c r="B4" s="13">
        <f t="shared" ref="B4:G4" si="0">SUM(B5:B18)</f>
        <v>23007</v>
      </c>
      <c r="C4" s="13">
        <f t="shared" si="0"/>
        <v>17179</v>
      </c>
      <c r="D4" s="13">
        <f t="shared" si="0"/>
        <v>23159</v>
      </c>
      <c r="E4" s="13">
        <f t="shared" si="0"/>
        <v>20122</v>
      </c>
      <c r="F4" s="13">
        <f t="shared" si="0"/>
        <v>22033.59</v>
      </c>
      <c r="G4" s="13">
        <f t="shared" si="0"/>
        <v>1911.59</v>
      </c>
      <c r="H4" s="14">
        <f t="shared" ref="H4:H7" si="1">G4/E4</f>
        <v>0.095</v>
      </c>
      <c r="I4" s="25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</row>
    <row r="5" customHeight="1" spans="1:16373">
      <c r="A5" s="15" t="s">
        <v>12</v>
      </c>
      <c r="B5" s="16">
        <v>10859</v>
      </c>
      <c r="C5" s="16">
        <v>7922</v>
      </c>
      <c r="D5" s="16">
        <v>10750</v>
      </c>
      <c r="E5" s="16">
        <v>9349</v>
      </c>
      <c r="F5" s="16">
        <f t="shared" ref="F5:F7" si="2">E5*1.095</f>
        <v>10237.155</v>
      </c>
      <c r="G5" s="13">
        <f t="shared" ref="G5:G7" si="3">F5-E5</f>
        <v>888.155000000001</v>
      </c>
      <c r="H5" s="14">
        <f t="shared" si="1"/>
        <v>0.0950000000000001</v>
      </c>
      <c r="I5" s="25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</row>
    <row r="6" customHeight="1" spans="1:16373">
      <c r="A6" s="15" t="s">
        <v>13</v>
      </c>
      <c r="B6" s="16">
        <v>1971</v>
      </c>
      <c r="C6" s="16">
        <v>1753</v>
      </c>
      <c r="D6" s="16">
        <v>1950</v>
      </c>
      <c r="E6" s="16">
        <v>2119</v>
      </c>
      <c r="F6" s="16">
        <f t="shared" si="2"/>
        <v>2320.305</v>
      </c>
      <c r="G6" s="13">
        <f t="shared" si="3"/>
        <v>201.305</v>
      </c>
      <c r="H6" s="14">
        <f t="shared" si="1"/>
        <v>0.0949999999999999</v>
      </c>
      <c r="I6" s="25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</row>
    <row r="7" customHeight="1" spans="1:16373">
      <c r="A7" s="15" t="s">
        <v>14</v>
      </c>
      <c r="B7" s="16">
        <v>621</v>
      </c>
      <c r="C7" s="16">
        <v>586</v>
      </c>
      <c r="D7" s="16">
        <v>615</v>
      </c>
      <c r="E7" s="16">
        <v>562</v>
      </c>
      <c r="F7" s="16">
        <f t="shared" si="2"/>
        <v>615.39</v>
      </c>
      <c r="G7" s="13">
        <f t="shared" si="3"/>
        <v>53.39</v>
      </c>
      <c r="H7" s="14">
        <f t="shared" si="1"/>
        <v>0.095</v>
      </c>
      <c r="I7" s="25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</row>
    <row r="8" customHeight="1" spans="1:16373">
      <c r="A8" s="15" t="s">
        <v>15</v>
      </c>
      <c r="B8" s="16"/>
      <c r="C8" s="16"/>
      <c r="D8" s="16"/>
      <c r="E8" s="16"/>
      <c r="F8" s="16"/>
      <c r="G8" s="13"/>
      <c r="H8" s="14"/>
      <c r="I8" s="2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</row>
    <row r="9" customHeight="1" spans="1:16373">
      <c r="A9" s="15" t="s">
        <v>16</v>
      </c>
      <c r="B9" s="16">
        <v>813</v>
      </c>
      <c r="C9" s="16">
        <v>596</v>
      </c>
      <c r="D9" s="16">
        <v>820</v>
      </c>
      <c r="E9" s="16">
        <v>724</v>
      </c>
      <c r="F9" s="16">
        <f t="shared" ref="F9:F15" si="4">E9*1.095</f>
        <v>792.78</v>
      </c>
      <c r="G9" s="13">
        <f t="shared" ref="G9:G15" si="5">F9-E9</f>
        <v>68.78</v>
      </c>
      <c r="H9" s="14">
        <f t="shared" ref="H9:H15" si="6">G9/E9</f>
        <v>0.095</v>
      </c>
      <c r="I9" s="25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</row>
    <row r="10" customHeight="1" spans="1:16373">
      <c r="A10" s="15" t="s">
        <v>17</v>
      </c>
      <c r="B10" s="16">
        <v>843</v>
      </c>
      <c r="C10" s="16">
        <v>696</v>
      </c>
      <c r="D10" s="16">
        <v>850</v>
      </c>
      <c r="E10" s="16">
        <v>945</v>
      </c>
      <c r="F10" s="16">
        <f t="shared" si="4"/>
        <v>1034.775</v>
      </c>
      <c r="G10" s="13">
        <f t="shared" si="5"/>
        <v>89.7749999999999</v>
      </c>
      <c r="H10" s="14">
        <f t="shared" si="6"/>
        <v>0.0949999999999999</v>
      </c>
      <c r="I10" s="25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</row>
    <row r="11" customHeight="1" spans="1:16373">
      <c r="A11" s="15" t="s">
        <v>18</v>
      </c>
      <c r="B11" s="16">
        <v>671</v>
      </c>
      <c r="C11" s="16">
        <v>382</v>
      </c>
      <c r="D11" s="16">
        <v>696</v>
      </c>
      <c r="E11" s="16">
        <v>411</v>
      </c>
      <c r="F11" s="16">
        <f t="shared" si="4"/>
        <v>450.045</v>
      </c>
      <c r="G11" s="13">
        <f t="shared" si="5"/>
        <v>39.045</v>
      </c>
      <c r="H11" s="14">
        <f t="shared" si="6"/>
        <v>0.095</v>
      </c>
      <c r="I11" s="25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</row>
    <row r="12" customHeight="1" spans="1:16373">
      <c r="A12" s="15" t="s">
        <v>19</v>
      </c>
      <c r="B12" s="16">
        <v>675</v>
      </c>
      <c r="C12" s="16">
        <v>771</v>
      </c>
      <c r="D12" s="16">
        <v>681</v>
      </c>
      <c r="E12" s="16">
        <v>732</v>
      </c>
      <c r="F12" s="16">
        <f t="shared" si="4"/>
        <v>801.54</v>
      </c>
      <c r="G12" s="13">
        <f t="shared" si="5"/>
        <v>69.54</v>
      </c>
      <c r="H12" s="14">
        <f t="shared" si="6"/>
        <v>0.0949999999999999</v>
      </c>
      <c r="I12" s="25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</row>
    <row r="13" customHeight="1" spans="1:16373">
      <c r="A13" s="15" t="s">
        <v>20</v>
      </c>
      <c r="B13" s="16">
        <v>5197</v>
      </c>
      <c r="C13" s="16">
        <v>3142</v>
      </c>
      <c r="D13" s="16">
        <v>5382</v>
      </c>
      <c r="E13" s="16">
        <v>3475</v>
      </c>
      <c r="F13" s="16">
        <f t="shared" si="4"/>
        <v>3805.125</v>
      </c>
      <c r="G13" s="13">
        <f t="shared" si="5"/>
        <v>330.125</v>
      </c>
      <c r="H13" s="14">
        <f t="shared" si="6"/>
        <v>0.095</v>
      </c>
      <c r="I13" s="25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</row>
    <row r="14" customHeight="1" spans="1:16373">
      <c r="A14" s="15" t="s">
        <v>21</v>
      </c>
      <c r="B14" s="16">
        <v>990</v>
      </c>
      <c r="C14" s="16">
        <v>996</v>
      </c>
      <c r="D14" s="16">
        <v>998</v>
      </c>
      <c r="E14" s="16">
        <v>1011</v>
      </c>
      <c r="F14" s="16">
        <f t="shared" si="4"/>
        <v>1107.045</v>
      </c>
      <c r="G14" s="13">
        <f t="shared" si="5"/>
        <v>96.0450000000001</v>
      </c>
      <c r="H14" s="14">
        <f t="shared" si="6"/>
        <v>0.0950000000000001</v>
      </c>
      <c r="I14" s="25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</row>
    <row r="15" customHeight="1" spans="1:16373">
      <c r="A15" s="15" t="s">
        <v>22</v>
      </c>
      <c r="B15" s="16">
        <v>365</v>
      </c>
      <c r="C15" s="16">
        <v>335</v>
      </c>
      <c r="D15" s="16">
        <v>417</v>
      </c>
      <c r="E15" s="16">
        <v>794</v>
      </c>
      <c r="F15" s="16">
        <f t="shared" si="4"/>
        <v>869.43</v>
      </c>
      <c r="G15" s="13">
        <f t="shared" si="5"/>
        <v>75.4299999999999</v>
      </c>
      <c r="H15" s="14">
        <f t="shared" si="6"/>
        <v>0.0949999999999999</v>
      </c>
      <c r="I15" s="25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</row>
    <row r="16" customHeight="1" spans="1:16373">
      <c r="A16" s="15" t="s">
        <v>23</v>
      </c>
      <c r="B16" s="16"/>
      <c r="C16" s="16"/>
      <c r="D16" s="16"/>
      <c r="E16" s="16"/>
      <c r="F16" s="16"/>
      <c r="G16" s="13"/>
      <c r="H16" s="14"/>
      <c r="I16" s="25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</row>
    <row r="17" customHeight="1" spans="1:16373">
      <c r="A17" s="15" t="s">
        <v>24</v>
      </c>
      <c r="B17" s="16"/>
      <c r="C17" s="16"/>
      <c r="D17" s="16"/>
      <c r="E17" s="16"/>
      <c r="F17" s="16"/>
      <c r="G17" s="13"/>
      <c r="H17" s="14"/>
      <c r="I17" s="25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</row>
    <row r="18" customHeight="1" spans="1:16373">
      <c r="A18" s="15" t="s">
        <v>25</v>
      </c>
      <c r="B18" s="16">
        <v>2</v>
      </c>
      <c r="C18" s="16"/>
      <c r="D18" s="16"/>
      <c r="E18" s="16"/>
      <c r="F18" s="16"/>
      <c r="G18" s="13"/>
      <c r="H18" s="14"/>
      <c r="I18" s="25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</row>
    <row r="19" customHeight="1" spans="1:16373">
      <c r="A19" s="12" t="s">
        <v>26</v>
      </c>
      <c r="B19" s="13">
        <f t="shared" ref="B19:G19" si="7">SUM(B20:B25)</f>
        <v>12720</v>
      </c>
      <c r="C19" s="13">
        <f t="shared" si="7"/>
        <v>7785</v>
      </c>
      <c r="D19" s="13">
        <f t="shared" si="7"/>
        <v>7641</v>
      </c>
      <c r="E19" s="13">
        <f t="shared" si="7"/>
        <v>8004</v>
      </c>
      <c r="F19" s="13">
        <f t="shared" si="7"/>
        <v>8342.295</v>
      </c>
      <c r="G19" s="13">
        <f t="shared" si="7"/>
        <v>338.295</v>
      </c>
      <c r="H19" s="14">
        <f t="shared" ref="H19:H22" si="8">G19/E19</f>
        <v>0.0422657421289355</v>
      </c>
      <c r="I19" s="25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</row>
    <row r="20" customHeight="1" spans="1:16373">
      <c r="A20" s="15" t="s">
        <v>27</v>
      </c>
      <c r="B20" s="16">
        <v>2086</v>
      </c>
      <c r="C20" s="16">
        <v>2742</v>
      </c>
      <c r="D20" s="16">
        <v>2901</v>
      </c>
      <c r="E20" s="16">
        <v>3561</v>
      </c>
      <c r="F20" s="16">
        <f>E20*1.095</f>
        <v>3899.295</v>
      </c>
      <c r="G20" s="13">
        <f t="shared" ref="G20:G25" si="9">F20-E20</f>
        <v>338.295</v>
      </c>
      <c r="H20" s="14">
        <f t="shared" si="8"/>
        <v>0.095</v>
      </c>
      <c r="I20" s="25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</row>
    <row r="21" customHeight="1" spans="1:16373">
      <c r="A21" s="15" t="s">
        <v>28</v>
      </c>
      <c r="B21" s="16">
        <v>211</v>
      </c>
      <c r="C21" s="16">
        <v>47</v>
      </c>
      <c r="D21" s="16">
        <v>850</v>
      </c>
      <c r="E21" s="16">
        <v>121</v>
      </c>
      <c r="F21" s="16">
        <v>121</v>
      </c>
      <c r="G21" s="13"/>
      <c r="H21" s="14"/>
      <c r="I21" s="25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</row>
    <row r="22" customHeight="1" spans="1:16373">
      <c r="A22" s="15" t="s">
        <v>29</v>
      </c>
      <c r="B22" s="16">
        <v>1300</v>
      </c>
      <c r="C22" s="16">
        <v>1254</v>
      </c>
      <c r="D22" s="16">
        <v>1200</v>
      </c>
      <c r="E22" s="16">
        <v>513</v>
      </c>
      <c r="F22" s="16">
        <v>1665</v>
      </c>
      <c r="G22" s="13">
        <f t="shared" si="9"/>
        <v>1152</v>
      </c>
      <c r="H22" s="14">
        <f t="shared" si="8"/>
        <v>2.24561403508772</v>
      </c>
      <c r="I22" s="25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</row>
    <row r="23" customHeight="1" spans="1:16373">
      <c r="A23" s="15" t="s">
        <v>30</v>
      </c>
      <c r="B23" s="16"/>
      <c r="C23" s="16"/>
      <c r="D23" s="16"/>
      <c r="E23" s="16"/>
      <c r="F23" s="16"/>
      <c r="G23" s="13"/>
      <c r="H23" s="14"/>
      <c r="I23" s="25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</row>
    <row r="24" customHeight="1" spans="1:16373">
      <c r="A24" s="15" t="s">
        <v>31</v>
      </c>
      <c r="B24" s="16">
        <v>478</v>
      </c>
      <c r="C24" s="16">
        <v>456</v>
      </c>
      <c r="D24" s="16">
        <v>550</v>
      </c>
      <c r="E24" s="16">
        <v>778</v>
      </c>
      <c r="F24" s="16">
        <v>349</v>
      </c>
      <c r="G24" s="13">
        <f t="shared" si="9"/>
        <v>-429</v>
      </c>
      <c r="H24" s="14">
        <f t="shared" ref="H24:H34" si="10">G24/E24</f>
        <v>-0.551413881748072</v>
      </c>
      <c r="I24" s="25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</row>
    <row r="25" customHeight="1" spans="1:16373">
      <c r="A25" s="15" t="s">
        <v>32</v>
      </c>
      <c r="B25" s="16">
        <v>8645</v>
      </c>
      <c r="C25" s="16">
        <v>3286</v>
      </c>
      <c r="D25" s="16">
        <v>2140</v>
      </c>
      <c r="E25" s="16">
        <v>3031</v>
      </c>
      <c r="F25" s="16">
        <v>2308</v>
      </c>
      <c r="G25" s="13">
        <f t="shared" si="9"/>
        <v>-723</v>
      </c>
      <c r="H25" s="14">
        <f t="shared" si="10"/>
        <v>-0.238535136918509</v>
      </c>
      <c r="I25" s="25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</row>
    <row r="26" s="1" customFormat="1" customHeight="1" spans="1:242">
      <c r="A26" s="17" t="s">
        <v>33</v>
      </c>
      <c r="B26" s="18">
        <f t="shared" ref="B26:G26" si="11">B4+B19</f>
        <v>35727</v>
      </c>
      <c r="C26" s="18">
        <f t="shared" si="11"/>
        <v>24964</v>
      </c>
      <c r="D26" s="18">
        <f t="shared" si="11"/>
        <v>30800</v>
      </c>
      <c r="E26" s="18">
        <f t="shared" si="11"/>
        <v>28126</v>
      </c>
      <c r="F26" s="18">
        <f t="shared" si="11"/>
        <v>30375.885</v>
      </c>
      <c r="G26" s="18">
        <f t="shared" si="11"/>
        <v>2249.885</v>
      </c>
      <c r="H26" s="19">
        <f t="shared" si="10"/>
        <v>0.0799930669131764</v>
      </c>
      <c r="I26" s="28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</row>
    <row r="27" customHeight="1" spans="1:16373">
      <c r="A27" s="12" t="s">
        <v>34</v>
      </c>
      <c r="B27" s="13">
        <f t="shared" ref="B27:G27" si="12">SUM(B28:B30)</f>
        <v>20033.2523809524</v>
      </c>
      <c r="C27" s="13">
        <f t="shared" si="12"/>
        <v>15575.1095238095</v>
      </c>
      <c r="D27" s="13">
        <f t="shared" si="12"/>
        <v>19829.2619047619</v>
      </c>
      <c r="E27" s="13">
        <f t="shared" si="12"/>
        <v>18209.1333333333</v>
      </c>
      <c r="F27" s="13">
        <f>SUM(F28:F30)-0.2</f>
        <v>19940.115</v>
      </c>
      <c r="G27" s="13">
        <f t="shared" si="12"/>
        <v>1731.18166666667</v>
      </c>
      <c r="H27" s="14">
        <f t="shared" si="10"/>
        <v>0.0950721615892391</v>
      </c>
      <c r="I27" s="25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</row>
    <row r="28" customHeight="1" spans="1:16373">
      <c r="A28" s="20" t="s">
        <v>35</v>
      </c>
      <c r="B28" s="13">
        <f t="shared" ref="B28:F28" si="13">B5/0.375*0.5</f>
        <v>14478.6666666667</v>
      </c>
      <c r="C28" s="13">
        <f t="shared" si="13"/>
        <v>10562.6666666667</v>
      </c>
      <c r="D28" s="13">
        <f t="shared" si="13"/>
        <v>14333.3333333333</v>
      </c>
      <c r="E28" s="13">
        <f>E5/0.375*0.5-0.3</f>
        <v>12465.0333333333</v>
      </c>
      <c r="F28" s="13">
        <f t="shared" si="13"/>
        <v>13649.54</v>
      </c>
      <c r="G28" s="13">
        <f t="shared" ref="G28:G30" si="14">F28-E28</f>
        <v>1184.50666666667</v>
      </c>
      <c r="H28" s="14">
        <f t="shared" si="10"/>
        <v>0.0950263537201398</v>
      </c>
      <c r="I28" s="25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</row>
    <row r="29" customHeight="1" spans="1:16373">
      <c r="A29" s="20" t="s">
        <v>36</v>
      </c>
      <c r="B29" s="16">
        <f>B6*0.6/0.28+0.3</f>
        <v>4223.87142857143</v>
      </c>
      <c r="C29" s="16">
        <f>C6*0.6/0.28+0.3</f>
        <v>3756.72857142857</v>
      </c>
      <c r="D29" s="16">
        <f>D6*0.6/0.28-0.5</f>
        <v>4178.07142857143</v>
      </c>
      <c r="E29" s="16">
        <f>E6*0.6/0.28</f>
        <v>4540.71428571428</v>
      </c>
      <c r="F29" s="16">
        <f>F6*0.6/0.28</f>
        <v>4972.08214285714</v>
      </c>
      <c r="G29" s="13">
        <f t="shared" si="14"/>
        <v>431.367857142857</v>
      </c>
      <c r="H29" s="14">
        <f t="shared" si="10"/>
        <v>0.0950000000000001</v>
      </c>
      <c r="I29" s="25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</row>
    <row r="30" customHeight="1" spans="1:16373">
      <c r="A30" s="20" t="s">
        <v>37</v>
      </c>
      <c r="B30" s="16">
        <f t="shared" ref="B30:F30" si="15">B7*0.6/0.28</f>
        <v>1330.71428571429</v>
      </c>
      <c r="C30" s="16">
        <f t="shared" si="15"/>
        <v>1255.71428571429</v>
      </c>
      <c r="D30" s="16">
        <f t="shared" si="15"/>
        <v>1317.85714285714</v>
      </c>
      <c r="E30" s="16">
        <f>E7*0.6/0.28-0.9</f>
        <v>1203.38571428571</v>
      </c>
      <c r="F30" s="16">
        <f t="shared" si="15"/>
        <v>1318.69285714286</v>
      </c>
      <c r="G30" s="13">
        <f t="shared" si="14"/>
        <v>115.307142857143</v>
      </c>
      <c r="H30" s="14">
        <f t="shared" si="10"/>
        <v>0.0958189394209194</v>
      </c>
      <c r="I30" s="25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</row>
    <row r="31" customHeight="1" spans="1:16373">
      <c r="A31" s="12" t="s">
        <v>38</v>
      </c>
      <c r="B31" s="13">
        <f t="shared" ref="B31:G31" si="16">SUM(B32:B37)</f>
        <v>5019.80952380952</v>
      </c>
      <c r="C31" s="13">
        <f t="shared" si="16"/>
        <v>3973.52380952381</v>
      </c>
      <c r="D31" s="13">
        <f t="shared" si="16"/>
        <v>4974.47619047619</v>
      </c>
      <c r="E31" s="13">
        <f t="shared" si="16"/>
        <v>4579.04761904762</v>
      </c>
      <c r="F31" s="13">
        <f t="shared" si="16"/>
        <v>5014.05714285714</v>
      </c>
      <c r="G31" s="13">
        <f t="shared" si="16"/>
        <v>435.009523809524</v>
      </c>
      <c r="H31" s="14">
        <f t="shared" si="10"/>
        <v>0.0949999999999999</v>
      </c>
      <c r="I31" s="25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</row>
    <row r="32" customHeight="1" spans="1:16373">
      <c r="A32" s="20" t="s">
        <v>39</v>
      </c>
      <c r="B32" s="16">
        <f t="shared" ref="B32:F32" si="17">B5*0.125/0.375</f>
        <v>3619.66666666667</v>
      </c>
      <c r="C32" s="16">
        <f t="shared" si="17"/>
        <v>2640.66666666667</v>
      </c>
      <c r="D32" s="16">
        <f t="shared" si="17"/>
        <v>3583.33333333333</v>
      </c>
      <c r="E32" s="16">
        <f t="shared" si="17"/>
        <v>3116.33333333333</v>
      </c>
      <c r="F32" s="16">
        <f t="shared" si="17"/>
        <v>3412.385</v>
      </c>
      <c r="G32" s="13">
        <f t="shared" ref="G32:G37" si="18">F32-E32</f>
        <v>296.051666666667</v>
      </c>
      <c r="H32" s="14">
        <f t="shared" si="10"/>
        <v>0.095</v>
      </c>
      <c r="I32" s="25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</row>
    <row r="33" customHeight="1" spans="1:16373">
      <c r="A33" s="20" t="s">
        <v>40</v>
      </c>
      <c r="B33" s="16">
        <f t="shared" ref="B33:F33" si="19">B6*0.12/0.28</f>
        <v>844.714285714286</v>
      </c>
      <c r="C33" s="16">
        <f t="shared" si="19"/>
        <v>751.285714285714</v>
      </c>
      <c r="D33" s="16">
        <f t="shared" si="19"/>
        <v>835.714285714286</v>
      </c>
      <c r="E33" s="16">
        <f t="shared" si="19"/>
        <v>908.142857142857</v>
      </c>
      <c r="F33" s="16">
        <f t="shared" si="19"/>
        <v>994.416428571428</v>
      </c>
      <c r="G33" s="13">
        <f t="shared" si="18"/>
        <v>86.2735714285711</v>
      </c>
      <c r="H33" s="14">
        <f t="shared" si="10"/>
        <v>0.0949999999999997</v>
      </c>
      <c r="I33" s="25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</row>
    <row r="34" customHeight="1" spans="1:16373">
      <c r="A34" s="20" t="s">
        <v>41</v>
      </c>
      <c r="B34" s="16">
        <f t="shared" ref="B34:F34" si="20">B7*0.12/0.28</f>
        <v>266.142857142857</v>
      </c>
      <c r="C34" s="16">
        <f t="shared" si="20"/>
        <v>251.142857142857</v>
      </c>
      <c r="D34" s="16">
        <f t="shared" si="20"/>
        <v>263.571428571429</v>
      </c>
      <c r="E34" s="16">
        <f t="shared" si="20"/>
        <v>240.857142857143</v>
      </c>
      <c r="F34" s="16">
        <f t="shared" si="20"/>
        <v>263.738571428571</v>
      </c>
      <c r="G34" s="13">
        <f t="shared" si="18"/>
        <v>22.8814285714286</v>
      </c>
      <c r="H34" s="14">
        <f t="shared" si="10"/>
        <v>0.0949999999999999</v>
      </c>
      <c r="I34" s="25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</row>
    <row r="35" customHeight="1" spans="1:16373">
      <c r="A35" s="20" t="s">
        <v>42</v>
      </c>
      <c r="B35" s="16"/>
      <c r="C35" s="16"/>
      <c r="D35" s="16"/>
      <c r="E35" s="16"/>
      <c r="F35" s="16"/>
      <c r="G35" s="13">
        <f t="shared" si="18"/>
        <v>0</v>
      </c>
      <c r="H35" s="14"/>
      <c r="I35" s="25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</row>
    <row r="36" customHeight="1" spans="1:16373">
      <c r="A36" s="20" t="s">
        <v>43</v>
      </c>
      <c r="B36" s="16">
        <f t="shared" ref="B36:F36" si="21">B12*0.3/0.7</f>
        <v>289.285714285714</v>
      </c>
      <c r="C36" s="16">
        <f t="shared" si="21"/>
        <v>330.428571428571</v>
      </c>
      <c r="D36" s="16">
        <f t="shared" si="21"/>
        <v>291.857142857143</v>
      </c>
      <c r="E36" s="16">
        <f t="shared" si="21"/>
        <v>313.714285714286</v>
      </c>
      <c r="F36" s="16">
        <f t="shared" si="21"/>
        <v>343.517142857143</v>
      </c>
      <c r="G36" s="13">
        <f t="shared" si="18"/>
        <v>29.8028571428571</v>
      </c>
      <c r="H36" s="14">
        <f>G36/E36</f>
        <v>0.095</v>
      </c>
      <c r="I36" s="25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</row>
    <row r="37" customHeight="1" spans="1:16373">
      <c r="A37" s="20" t="s">
        <v>44</v>
      </c>
      <c r="B37" s="21"/>
      <c r="C37" s="21"/>
      <c r="D37" s="16"/>
      <c r="E37" s="21"/>
      <c r="F37" s="21"/>
      <c r="G37" s="13">
        <f t="shared" si="18"/>
        <v>0</v>
      </c>
      <c r="H37" s="14"/>
      <c r="I37" s="25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</row>
    <row r="38" customHeight="1" spans="1:16373">
      <c r="A38" s="12" t="s">
        <v>45</v>
      </c>
      <c r="B38" s="13">
        <f t="shared" ref="B38:G38" si="22">B27+B31</f>
        <v>25053.0619047619</v>
      </c>
      <c r="C38" s="13">
        <f t="shared" si="22"/>
        <v>19548.6333333333</v>
      </c>
      <c r="D38" s="13">
        <f>D27+D31-0.5</f>
        <v>24803.2380952381</v>
      </c>
      <c r="E38" s="13">
        <f t="shared" si="22"/>
        <v>22788.1809523809</v>
      </c>
      <c r="F38" s="13">
        <f>F27+F31-0.2</f>
        <v>24953.9721428571</v>
      </c>
      <c r="G38" s="13">
        <f t="shared" si="22"/>
        <v>2166.19119047619</v>
      </c>
      <c r="H38" s="14">
        <f>G38/E38</f>
        <v>0.0950576614694584</v>
      </c>
      <c r="I38" s="25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</row>
    <row r="39" s="1" customFormat="1" customHeight="1" spans="1:242">
      <c r="A39" s="22" t="s">
        <v>46</v>
      </c>
      <c r="B39" s="23">
        <f t="shared" ref="B39:G39" si="23">B26+B38</f>
        <v>60780.0619047619</v>
      </c>
      <c r="C39" s="23">
        <f t="shared" si="23"/>
        <v>44512.6333333333</v>
      </c>
      <c r="D39" s="18">
        <f>D26+D38-0.3</f>
        <v>55602.9380952381</v>
      </c>
      <c r="E39" s="23">
        <f t="shared" si="23"/>
        <v>50914.1809523809</v>
      </c>
      <c r="F39" s="23">
        <f t="shared" si="23"/>
        <v>55329.8571428571</v>
      </c>
      <c r="G39" s="23">
        <f t="shared" si="23"/>
        <v>4416.07619047619</v>
      </c>
      <c r="H39" s="19">
        <f>G39/E39-0.00008</f>
        <v>0.0866556816484284</v>
      </c>
      <c r="I39" s="30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</row>
    <row r="40" customHeight="1" spans="1:16373">
      <c r="A40" s="9" t="s">
        <v>47</v>
      </c>
      <c r="B40" s="24">
        <f t="shared" ref="B40:F40" si="24">B4/B26</f>
        <v>0.64396674783777</v>
      </c>
      <c r="C40" s="24">
        <f t="shared" si="24"/>
        <v>0.688150937349784</v>
      </c>
      <c r="D40" s="24">
        <f t="shared" si="24"/>
        <v>0.751915584415584</v>
      </c>
      <c r="E40" s="24">
        <f t="shared" si="24"/>
        <v>0.715423451610609</v>
      </c>
      <c r="F40" s="24">
        <f t="shared" si="24"/>
        <v>0.725364544934246</v>
      </c>
      <c r="G40" s="25"/>
      <c r="H40" s="26"/>
      <c r="I40" s="25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</row>
  </sheetData>
  <mergeCells count="2">
    <mergeCell ref="A1:I1"/>
    <mergeCell ref="G2:I2"/>
  </mergeCells>
  <pageMargins left="0.75" right="0.75" top="1" bottom="1" header="0.511805555555556" footer="0.511805555555556"/>
  <pageSetup paperSize="9" scale="90" fitToWidth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2022年双清区一般公共预算收入预算表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2019-03-26T02:31:00Z</dcterms:created>
  <dcterms:modified xsi:type="dcterms:W3CDTF">2022-06-14T00:29:14Z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5BAFB1C89B954E5BA1D20F76C7230924</vt:lpwstr>
  </property>
</Properties>
</file>