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2024年一般公共预算收入完成情况表" sheetId="1" r:id="rId1"/>
  </sheets>
  <calcPr calcId="144525"/>
</workbook>
</file>

<file path=xl/sharedStrings.xml><?xml version="1.0" encoding="utf-8"?>
<sst xmlns="http://schemas.openxmlformats.org/spreadsheetml/2006/main" count="49" uniqueCount="49">
  <si>
    <t>表1：</t>
  </si>
  <si>
    <t>2024年一般公共预算收入完成情况表</t>
  </si>
  <si>
    <t xml:space="preserve"> </t>
  </si>
  <si>
    <t>单位：万元</t>
  </si>
  <si>
    <t>收入项目</t>
  </si>
  <si>
    <t>年度预算</t>
  </si>
  <si>
    <t>2024年完成数（预计）</t>
  </si>
  <si>
    <t>累计完成为预算的%</t>
  </si>
  <si>
    <t>2023年完成数（决算）</t>
  </si>
  <si>
    <t>比上年增减额</t>
  </si>
  <si>
    <t>增长（+-%）</t>
  </si>
  <si>
    <t>税收收入小计</t>
  </si>
  <si>
    <t>增值税</t>
  </si>
  <si>
    <t xml:space="preserve">    其中：改征增值税</t>
  </si>
  <si>
    <t>其他税收收入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</si>
  <si>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</si>
  <si>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</si>
  <si>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</si>
  <si>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</si>
  <si>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</si>
  <si>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</si>
  <si>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城镇土地使用税70%</t>
  </si>
  <si>
    <t>土地增值税</t>
  </si>
  <si>
    <t>车船税</t>
  </si>
  <si>
    <t>耕地占用税</t>
  </si>
  <si>
    <t>非税收入小计</t>
  </si>
  <si>
    <t>专项收入</t>
  </si>
  <si>
    <t>行政事业性收费收入</t>
  </si>
  <si>
    <t>罚没收入</t>
  </si>
  <si>
    <t>国有资源（资产）有偿使用收入</t>
  </si>
  <si>
    <t>捐赠收入和专项债券对应项目收入</t>
  </si>
  <si>
    <t>其他收入</t>
  </si>
  <si>
    <t>地方财政收入合计</t>
  </si>
  <si>
    <t xml:space="preserve">    税务征收收入</t>
  </si>
  <si>
    <t>大祥税务局收入</t>
  </si>
  <si>
    <t>市税务二分局</t>
  </si>
  <si>
    <t xml:space="preserve"> 区财政局征收收入</t>
  </si>
  <si>
    <t>上划省级收入</t>
  </si>
  <si>
    <t>上划省级增值税12.5%</t>
  </si>
  <si>
    <t>上划省级企业所得税12%</t>
  </si>
  <si>
    <t>上划省级个人所得税12%</t>
  </si>
  <si>
    <t>上划省级资源税25%</t>
  </si>
  <si>
    <t>上划省级城填土地使用税30%</t>
  </si>
  <si>
    <t>上划中央收入</t>
  </si>
  <si>
    <t>上划中央增值税50%</t>
  </si>
  <si>
    <t>上划中央企业所得税60%</t>
  </si>
  <si>
    <t>上划中央个人所得税60%</t>
  </si>
  <si>
    <t>上划合计</t>
  </si>
  <si>
    <t>财政总收入合计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</si>
</sst>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2"/>
      <name val="宋体"/>
      <charset val="134"/>
    </font>
    <font>
      <sz val="10"/>
      <name val="Arial"/>
      <family val="2"/>
      <charset val="0"/>
    </font>
    <font>
      <sz val="10"/>
      <name val="楷体_GB2312"/>
      <family val="3"/>
      <charset val="134"/>
    </font>
    <font>
      <sz val="11"/>
      <name val="宋体"/>
      <charset val="134"/>
    </font>
    <font>
      <b/>
      <sz val="18"/>
      <name val="华文宋体"/>
      <charset val="134"/>
    </font>
    <font>
      <sz val="12"/>
      <name val="Arial"/>
      <family val="2"/>
      <charset val="0"/>
    </font>
    <font>
      <b/>
      <sz val="12"/>
      <name val="楷体_GB2312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b/>
      <sz val="12"/>
      <name val="Times New Roman"/>
      <family val="1"/>
      <charset val="0"/>
    </font>
    <font>
      <b/>
      <sz val="12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2"/>
      <name val="黑体"/>
      <family val="3"/>
      <charset val="134"/>
    </font>
    <font>
      <sz val="12"/>
      <name val="楷体_GB2312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3" fillId="12" borderId="13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  <xf numFmtId="0" fontId="1" fillId="0" borderId="0"/>
  </cellStyleXfs>
  <cellXfs count="68">
    <xf numFmtId="0" fontId="0" fillId="0" borderId="0" xfId="0">
      <alignment vertical="center"/>
    </xf>
    <xf numFmtId="0" fontId="1" fillId="0" borderId="0" xfId="50" applyFont="1"/>
    <xf numFmtId="0" fontId="1" fillId="0" borderId="0" xfId="50" applyFont="1" applyProtection="1">
      <protection locked="0"/>
    </xf>
    <xf numFmtId="0" fontId="2" fillId="0" borderId="0" xfId="50" applyFont="1"/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10" fontId="0" fillId="0" borderId="0" xfId="0" applyNumberFormat="1" applyFont="1">
      <alignment vertical="center"/>
    </xf>
    <xf numFmtId="0" fontId="3" fillId="0" borderId="0" xfId="50" applyFont="1" applyFill="1"/>
    <xf numFmtId="0" fontId="1" fillId="0" borderId="0" xfId="50" applyFont="1" applyFill="1" applyAlignment="1">
      <alignment horizontal="center"/>
    </xf>
    <xf numFmtId="176" fontId="1" fillId="0" borderId="0" xfId="50" applyNumberFormat="1" applyFont="1" applyAlignment="1">
      <alignment horizontal="center"/>
    </xf>
    <xf numFmtId="0" fontId="1" fillId="2" borderId="0" xfId="50" applyFont="1" applyFill="1" applyAlignment="1">
      <alignment horizontal="center"/>
    </xf>
    <xf numFmtId="0" fontId="1" fillId="0" borderId="0" xfId="50" applyFont="1" applyAlignment="1">
      <alignment horizontal="center"/>
    </xf>
    <xf numFmtId="10" fontId="1" fillId="0" borderId="0" xfId="50" applyNumberFormat="1" applyFont="1" applyAlignment="1">
      <alignment horizontal="center"/>
    </xf>
    <xf numFmtId="1" fontId="4" fillId="0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50" applyFont="1" applyFill="1"/>
    <xf numFmtId="0" fontId="5" fillId="0" borderId="0" xfId="50" applyFont="1" applyFill="1" applyAlignment="1">
      <alignment horizontal="center"/>
    </xf>
    <xf numFmtId="176" fontId="5" fillId="0" borderId="0" xfId="50" applyNumberFormat="1" applyFont="1" applyAlignment="1">
      <alignment horizontal="center"/>
    </xf>
    <xf numFmtId="0" fontId="5" fillId="2" borderId="0" xfId="50" applyFont="1" applyFill="1" applyAlignment="1">
      <alignment horizontal="center"/>
    </xf>
    <xf numFmtId="0" fontId="6" fillId="0" borderId="1" xfId="50" applyFont="1" applyBorder="1" applyAlignment="1">
      <alignment horizontal="right"/>
    </xf>
    <xf numFmtId="10" fontId="6" fillId="0" borderId="1" xfId="50" applyNumberFormat="1" applyFont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0" borderId="2" xfId="49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left" vertical="center"/>
    </xf>
    <xf numFmtId="178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0" fontId="10" fillId="3" borderId="2" xfId="11" applyNumberFormat="1" applyFont="1" applyFill="1" applyBorder="1" applyAlignment="1">
      <alignment horizontal="center"/>
    </xf>
    <xf numFmtId="177" fontId="9" fillId="3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 wrapText="1"/>
    </xf>
    <xf numFmtId="178" fontId="0" fillId="0" borderId="2" xfId="49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10" fontId="10" fillId="0" borderId="2" xfId="11" applyNumberFormat="1" applyFont="1" applyFill="1" applyBorder="1" applyAlignment="1">
      <alignment horizontal="center"/>
    </xf>
    <xf numFmtId="0" fontId="12" fillId="0" borderId="2" xfId="49" applyFont="1" applyFill="1" applyBorder="1" applyAlignment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178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178" fontId="1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77" fontId="12" fillId="0" borderId="2" xfId="0" applyNumberFormat="1" applyFont="1" applyFill="1" applyBorder="1" applyAlignment="1">
      <alignment horizontal="center"/>
    </xf>
    <xf numFmtId="177" fontId="12" fillId="0" borderId="2" xfId="49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indent="1"/>
    </xf>
    <xf numFmtId="177" fontId="10" fillId="0" borderId="2" xfId="0" applyNumberFormat="1" applyFont="1" applyFill="1" applyBorder="1" applyAlignment="1">
      <alignment horizontal="center"/>
    </xf>
    <xf numFmtId="177" fontId="10" fillId="0" borderId="2" xfId="49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1" fontId="13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vertical="center"/>
    </xf>
    <xf numFmtId="177" fontId="13" fillId="3" borderId="2" xfId="0" applyNumberFormat="1" applyFont="1" applyFill="1" applyBorder="1" applyAlignment="1">
      <alignment horizontal="center"/>
    </xf>
    <xf numFmtId="0" fontId="14" fillId="0" borderId="5" xfId="50" applyFont="1" applyFill="1" applyBorder="1" applyAlignment="1" applyProtection="1">
      <alignment wrapText="1"/>
      <protection locked="0"/>
    </xf>
    <xf numFmtId="0" fontId="14" fillId="0" borderId="5" xfId="50" applyFont="1" applyBorder="1" applyAlignment="1" applyProtection="1">
      <alignment wrapText="1"/>
      <protection locked="0"/>
    </xf>
    <xf numFmtId="0" fontId="14" fillId="2" borderId="5" xfId="50" applyFont="1" applyFill="1" applyBorder="1" applyAlignment="1" applyProtection="1">
      <alignment wrapText="1"/>
      <protection locked="0"/>
    </xf>
    <xf numFmtId="10" fontId="14" fillId="0" borderId="5" xfId="50" applyNumberFormat="1" applyFont="1" applyBorder="1" applyAlignment="1" applyProtection="1">
      <alignment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全省收入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G44"/>
  <sheetViews>
    <sheetView showZeros="0" tabSelected="1" workbookViewId="0">
      <pane ySplit="5" topLeftCell="A6" activePane="bottomLeft" state="frozen"/>
      <selection/>
      <selection pane="bottomLeft" activeCell="A2" sqref="A2:G2"/>
    </sheetView>
  </sheetViews>
  <sheetFormatPr defaultColWidth="9" defaultRowHeight="14.25" outlineLevelCol="6"/>
  <cols>
    <col min="1" max="1" width="32.5" style="4" customWidth="1"/>
    <col min="2" max="3" width="8.875" style="4" customWidth="1"/>
    <col min="4" max="4" width="9.375" style="5" customWidth="1"/>
    <col min="5" max="5" width="7.875" style="6" customWidth="1"/>
    <col min="6" max="6" width="7.625" style="5" customWidth="1"/>
    <col min="7" max="7" width="11.5" style="7" customWidth="1"/>
    <col min="8" max="16384" width="9" style="5"/>
  </cols>
  <sheetData>
    <row r="1" s="1" customFormat="1" customHeight="1" spans="1:7">
      <c r="A1" s="8" t="s">
        <v>0</v>
      </c>
      <c r="B1" s="9"/>
      <c r="C1" s="9"/>
      <c r="D1" s="10"/>
      <c r="E1" s="11"/>
      <c r="F1" s="12"/>
      <c r="G1" s="13"/>
    </row>
    <row r="2" ht="18.95" customHeight="1" spans="1:7">
      <c r="A2" s="14" t="s">
        <v>1</v>
      </c>
      <c r="B2" s="14"/>
      <c r="C2" s="14"/>
      <c r="D2" s="15"/>
      <c r="E2" s="15"/>
      <c r="F2" s="15"/>
      <c r="G2" s="16"/>
    </row>
    <row r="3" s="2" customFormat="1" ht="15.75" customHeight="1" spans="1:7">
      <c r="A3" s="17"/>
      <c r="B3" s="18"/>
      <c r="C3" s="18" t="s">
        <v>2</v>
      </c>
      <c r="D3" s="19"/>
      <c r="E3" s="20"/>
      <c r="F3" s="21" t="s">
        <v>3</v>
      </c>
      <c r="G3" s="22"/>
    </row>
    <row r="4" s="1" customFormat="1" ht="18.75" customHeight="1" spans="1:7">
      <c r="A4" s="23" t="s">
        <v>4</v>
      </c>
      <c r="B4" s="24" t="s">
        <v>5</v>
      </c>
      <c r="C4" s="23" t="s">
        <v>6</v>
      </c>
      <c r="D4" s="23" t="s">
        <v>7</v>
      </c>
      <c r="E4" s="25" t="s">
        <v>8</v>
      </c>
      <c r="F4" s="26" t="s">
        <v>9</v>
      </c>
      <c r="G4" s="27" t="s">
        <v>10</v>
      </c>
    </row>
    <row r="5" s="1" customFormat="1" ht="24" customHeight="1" spans="1:7">
      <c r="A5" s="23"/>
      <c r="B5" s="24"/>
      <c r="C5" s="23"/>
      <c r="D5" s="23"/>
      <c r="E5" s="25"/>
      <c r="F5" s="28"/>
      <c r="G5" s="29"/>
    </row>
    <row r="6" s="3" customFormat="1" ht="18" customHeight="1" spans="1:7">
      <c r="A6" s="30" t="s">
        <v>11</v>
      </c>
      <c r="B6" s="31">
        <f>SUM(B7:B19)-B8</f>
        <v>24143.32</v>
      </c>
      <c r="C6" s="32">
        <f>SUM(C7:C19)-C8</f>
        <v>28947</v>
      </c>
      <c r="D6" s="33">
        <f t="shared" ref="D6:D24" si="0">C6/B6</f>
        <v>1.19896517960247</v>
      </c>
      <c r="E6" s="32">
        <f>SUM(E7:E19)-E8</f>
        <v>22355</v>
      </c>
      <c r="F6" s="34">
        <f t="shared" ref="F6:F43" si="1">C6-E6</f>
        <v>6592</v>
      </c>
      <c r="G6" s="33">
        <f t="shared" ref="G6:G24" si="2">C6/E6-1</f>
        <v>0.294878103332588</v>
      </c>
    </row>
    <row r="7" s="3" customFormat="1" ht="15" customHeight="1" spans="1:7">
      <c r="A7" s="35" t="s">
        <v>12</v>
      </c>
      <c r="B7" s="36">
        <v>8398</v>
      </c>
      <c r="C7" s="37">
        <v>5867</v>
      </c>
      <c r="D7" s="38">
        <f t="shared" si="0"/>
        <v>0.698618718742558</v>
      </c>
      <c r="E7" s="39">
        <v>7773</v>
      </c>
      <c r="F7" s="40">
        <f t="shared" si="1"/>
        <v>-1906</v>
      </c>
      <c r="G7" s="38">
        <f t="shared" si="2"/>
        <v>-0.245207770487585</v>
      </c>
    </row>
    <row r="8" s="3" customFormat="1" ht="15" customHeight="1" spans="1:7">
      <c r="A8" s="41" t="s">
        <v>13</v>
      </c>
      <c r="B8" s="36">
        <v>0</v>
      </c>
      <c r="C8" s="37"/>
      <c r="D8" s="38">
        <v>0</v>
      </c>
      <c r="E8" s="39"/>
      <c r="F8" s="40">
        <f t="shared" si="1"/>
        <v>0</v>
      </c>
      <c r="G8" s="38">
        <v>0</v>
      </c>
    </row>
    <row r="9" s="3" customFormat="1" ht="15" customHeight="1" spans="1:7">
      <c r="A9" s="35" t="s">
        <v>14</v>
      </c>
      <c r="B9" s="36"/>
      <c r="C9" s="37"/>
      <c r="D9" s="38">
        <v>0</v>
      </c>
      <c r="E9" s="39">
        <v>3</v>
      </c>
      <c r="F9" s="40">
        <f t="shared" si="1"/>
        <v>-3</v>
      </c>
      <c r="G9" s="38">
        <f t="shared" si="2"/>
        <v>-1</v>
      </c>
    </row>
    <row r="10" s="3" customFormat="1" ht="15" customHeight="1" spans="1:7">
      <c r="A10" s="35" t="s">
        <v>15</v>
      </c>
      <c r="B10" s="36">
        <v>1554.12</v>
      </c>
      <c r="C10" s="37">
        <v>1320</v>
      </c>
      <c r="D10" s="38">
        <f t="shared" si="0"/>
        <v>0.84935526214192</v>
      </c>
      <c r="E10" s="39">
        <v>1439</v>
      </c>
      <c r="F10" s="40">
        <f t="shared" si="1"/>
        <v>-119</v>
      </c>
      <c r="G10" s="38">
        <f t="shared" si="2"/>
        <v>-0.0826963168867269</v>
      </c>
    </row>
    <row r="11" s="3" customFormat="1" ht="15" customHeight="1" spans="1:7">
      <c r="A11" s="35" t="s">
        <v>16</v>
      </c>
      <c r="B11" s="36">
        <v>1205.28</v>
      </c>
      <c r="C11" s="37">
        <v>839</v>
      </c>
      <c r="D11" s="38">
        <f t="shared" si="0"/>
        <v>0.696103809903093</v>
      </c>
      <c r="E11" s="39">
        <v>1116</v>
      </c>
      <c r="F11" s="40">
        <f t="shared" si="1"/>
        <v>-277</v>
      </c>
      <c r="G11" s="38">
        <f t="shared" si="2"/>
        <v>-0.24820788530466</v>
      </c>
    </row>
    <row r="12" s="3" customFormat="1" ht="15" customHeight="1" spans="1:7">
      <c r="A12" s="35" t="s">
        <v>17</v>
      </c>
      <c r="B12" s="36">
        <v>162</v>
      </c>
      <c r="C12" s="37">
        <v>62</v>
      </c>
      <c r="D12" s="38">
        <f t="shared" si="0"/>
        <v>0.382716049382716</v>
      </c>
      <c r="E12" s="39">
        <v>150</v>
      </c>
      <c r="F12" s="40">
        <f t="shared" si="1"/>
        <v>-88</v>
      </c>
      <c r="G12" s="38">
        <f t="shared" si="2"/>
        <v>-0.586666666666667</v>
      </c>
    </row>
    <row r="13" s="3" customFormat="1" ht="15" customHeight="1" spans="1:7">
      <c r="A13" s="35" t="s">
        <v>18</v>
      </c>
      <c r="B13" s="36">
        <v>635.04</v>
      </c>
      <c r="C13" s="37">
        <v>511</v>
      </c>
      <c r="D13" s="38">
        <f t="shared" si="0"/>
        <v>0.804673721340388</v>
      </c>
      <c r="E13" s="39">
        <v>588</v>
      </c>
      <c r="F13" s="40">
        <f t="shared" si="1"/>
        <v>-77</v>
      </c>
      <c r="G13" s="38">
        <f t="shared" si="2"/>
        <v>-0.130952380952381</v>
      </c>
    </row>
    <row r="14" s="3" customFormat="1" ht="15" customHeight="1" spans="1:7">
      <c r="A14" s="35" t="s">
        <v>19</v>
      </c>
      <c r="B14" s="36">
        <v>1279.8</v>
      </c>
      <c r="C14" s="37">
        <v>938</v>
      </c>
      <c r="D14" s="38">
        <f t="shared" si="0"/>
        <v>0.732927019846851</v>
      </c>
      <c r="E14" s="39">
        <v>1185</v>
      </c>
      <c r="F14" s="40">
        <f t="shared" si="1"/>
        <v>-247</v>
      </c>
      <c r="G14" s="38">
        <f t="shared" si="2"/>
        <v>-0.208438818565401</v>
      </c>
    </row>
    <row r="15" s="3" customFormat="1" ht="15" customHeight="1" spans="1:7">
      <c r="A15" s="35" t="s">
        <v>20</v>
      </c>
      <c r="B15" s="36">
        <v>452.52</v>
      </c>
      <c r="C15" s="37">
        <v>1609</v>
      </c>
      <c r="D15" s="38">
        <f t="shared" si="0"/>
        <v>3.5556439494387</v>
      </c>
      <c r="E15" s="39">
        <v>419</v>
      </c>
      <c r="F15" s="40">
        <f t="shared" si="1"/>
        <v>1190</v>
      </c>
      <c r="G15" s="38">
        <f t="shared" si="2"/>
        <v>2.84009546539379</v>
      </c>
    </row>
    <row r="16" s="3" customFormat="1" ht="15" customHeight="1" spans="1:7">
      <c r="A16" s="35" t="s">
        <v>21</v>
      </c>
      <c r="B16" s="36">
        <v>579.96</v>
      </c>
      <c r="C16" s="37">
        <v>425</v>
      </c>
      <c r="D16" s="38">
        <f t="shared" si="0"/>
        <v>0.732809159252362</v>
      </c>
      <c r="E16" s="39">
        <v>537</v>
      </c>
      <c r="F16" s="40">
        <f t="shared" si="1"/>
        <v>-112</v>
      </c>
      <c r="G16" s="38">
        <f t="shared" si="2"/>
        <v>-0.208566108007449</v>
      </c>
    </row>
    <row r="17" s="3" customFormat="1" ht="15" customHeight="1" spans="1:7">
      <c r="A17" s="35" t="s">
        <v>22</v>
      </c>
      <c r="B17" s="36">
        <v>3356.64</v>
      </c>
      <c r="C17" s="37">
        <v>12567</v>
      </c>
      <c r="D17" s="38">
        <f t="shared" si="0"/>
        <v>3.74392249392249</v>
      </c>
      <c r="E17" s="39">
        <v>3108</v>
      </c>
      <c r="F17" s="40">
        <f t="shared" si="1"/>
        <v>9459</v>
      </c>
      <c r="G17" s="38">
        <f t="shared" si="2"/>
        <v>3.04343629343629</v>
      </c>
    </row>
    <row r="18" s="3" customFormat="1" ht="15" customHeight="1" spans="1:7">
      <c r="A18" s="35" t="s">
        <v>23</v>
      </c>
      <c r="B18" s="36">
        <v>1273.32</v>
      </c>
      <c r="C18" s="37">
        <v>1313</v>
      </c>
      <c r="D18" s="38">
        <f t="shared" si="0"/>
        <v>1.03116262997518</v>
      </c>
      <c r="E18" s="39">
        <v>1179</v>
      </c>
      <c r="F18" s="40">
        <f t="shared" si="1"/>
        <v>134</v>
      </c>
      <c r="G18" s="38">
        <f t="shared" si="2"/>
        <v>0.113655640373198</v>
      </c>
    </row>
    <row r="19" s="3" customFormat="1" ht="15" customHeight="1" spans="1:7">
      <c r="A19" s="35" t="s">
        <v>24</v>
      </c>
      <c r="B19" s="36">
        <v>5246.64</v>
      </c>
      <c r="C19" s="37">
        <v>3496</v>
      </c>
      <c r="D19" s="38">
        <f t="shared" si="0"/>
        <v>0.666331213881646</v>
      </c>
      <c r="E19" s="39">
        <v>4858</v>
      </c>
      <c r="F19" s="40">
        <f t="shared" si="1"/>
        <v>-1362</v>
      </c>
      <c r="G19" s="38">
        <f t="shared" si="2"/>
        <v>-0.280362289007822</v>
      </c>
    </row>
    <row r="20" s="3" customFormat="1" ht="15" customHeight="1" spans="1:7">
      <c r="A20" s="42" t="s">
        <v>25</v>
      </c>
      <c r="B20" s="43">
        <f>SUM(B21:B26)</f>
        <v>10428.48</v>
      </c>
      <c r="C20" s="44">
        <f>SUM(C21:C26)</f>
        <v>5525</v>
      </c>
      <c r="D20" s="33">
        <f t="shared" si="0"/>
        <v>0.529799165362546</v>
      </c>
      <c r="E20" s="44">
        <f>SUM(E21:E26)</f>
        <v>9656</v>
      </c>
      <c r="F20" s="34">
        <f t="shared" si="1"/>
        <v>-4131</v>
      </c>
      <c r="G20" s="33">
        <f t="shared" si="2"/>
        <v>-0.427816901408451</v>
      </c>
    </row>
    <row r="21" s="3" customFormat="1" ht="15" customHeight="1" spans="1:7">
      <c r="A21" s="35" t="s">
        <v>26</v>
      </c>
      <c r="B21" s="36">
        <v>896.4</v>
      </c>
      <c r="C21" s="37">
        <v>711</v>
      </c>
      <c r="D21" s="38">
        <f t="shared" si="0"/>
        <v>0.793172690763052</v>
      </c>
      <c r="E21" s="39">
        <v>830</v>
      </c>
      <c r="F21" s="40">
        <f t="shared" si="1"/>
        <v>-119</v>
      </c>
      <c r="G21" s="38">
        <f t="shared" si="2"/>
        <v>-0.143373493975904</v>
      </c>
    </row>
    <row r="22" s="3" customFormat="1" ht="15" customHeight="1" spans="1:7">
      <c r="A22" s="35" t="s">
        <v>27</v>
      </c>
      <c r="B22" s="36">
        <v>153.36</v>
      </c>
      <c r="C22" s="37">
        <v>57</v>
      </c>
      <c r="D22" s="38">
        <f t="shared" si="0"/>
        <v>0.371674491392801</v>
      </c>
      <c r="E22" s="39">
        <v>142</v>
      </c>
      <c r="F22" s="40">
        <f t="shared" si="1"/>
        <v>-85</v>
      </c>
      <c r="G22" s="38">
        <f t="shared" si="2"/>
        <v>-0.598591549295775</v>
      </c>
    </row>
    <row r="23" s="3" customFormat="1" ht="15" customHeight="1" spans="1:7">
      <c r="A23" s="35" t="s">
        <v>28</v>
      </c>
      <c r="B23" s="36">
        <v>1675.08</v>
      </c>
      <c r="C23" s="37">
        <v>3577</v>
      </c>
      <c r="D23" s="38">
        <f t="shared" si="0"/>
        <v>2.13542039783175</v>
      </c>
      <c r="E23" s="39">
        <v>1551</v>
      </c>
      <c r="F23" s="40">
        <f t="shared" si="1"/>
        <v>2026</v>
      </c>
      <c r="G23" s="38">
        <f t="shared" si="2"/>
        <v>1.30625402965829</v>
      </c>
    </row>
    <row r="24" s="3" customFormat="1" ht="15" customHeight="1" spans="1:7">
      <c r="A24" s="41" t="s">
        <v>29</v>
      </c>
      <c r="B24" s="36">
        <v>4075.92</v>
      </c>
      <c r="C24" s="37">
        <v>487</v>
      </c>
      <c r="D24" s="38">
        <f t="shared" si="0"/>
        <v>0.119482227325365</v>
      </c>
      <c r="E24" s="39">
        <v>3774</v>
      </c>
      <c r="F24" s="40">
        <f t="shared" si="1"/>
        <v>-3287</v>
      </c>
      <c r="G24" s="38">
        <f t="shared" si="2"/>
        <v>-0.870959194488606</v>
      </c>
    </row>
    <row r="25" s="3" customFormat="1" ht="15.75" customHeight="1" spans="1:7">
      <c r="A25" s="41" t="s">
        <v>30</v>
      </c>
      <c r="B25" s="36">
        <v>0</v>
      </c>
      <c r="C25" s="37">
        <v>3</v>
      </c>
      <c r="D25" s="38"/>
      <c r="E25" s="39"/>
      <c r="F25" s="40">
        <f t="shared" si="1"/>
        <v>3</v>
      </c>
      <c r="G25" s="38"/>
    </row>
    <row r="26" s="3" customFormat="1" ht="15.75" customHeight="1" spans="1:7">
      <c r="A26" s="35" t="s">
        <v>31</v>
      </c>
      <c r="B26" s="36">
        <v>3627.72</v>
      </c>
      <c r="C26" s="37">
        <v>690</v>
      </c>
      <c r="D26" s="38">
        <f t="shared" ref="D26:D43" si="3">C26/B26</f>
        <v>0.19020211041646</v>
      </c>
      <c r="E26" s="39">
        <v>3359</v>
      </c>
      <c r="F26" s="40">
        <f t="shared" si="1"/>
        <v>-2669</v>
      </c>
      <c r="G26" s="38">
        <f t="shared" ref="G26:G43" si="4">C26/E26-1</f>
        <v>-0.794581720750223</v>
      </c>
    </row>
    <row r="27" s="3" customFormat="1" ht="15.75" customHeight="1" spans="1:7">
      <c r="A27" s="30" t="s">
        <v>32</v>
      </c>
      <c r="B27" s="45">
        <f>B6+B20</f>
        <v>34571.8</v>
      </c>
      <c r="C27" s="46">
        <f>C6+C20</f>
        <v>34472</v>
      </c>
      <c r="D27" s="33">
        <f t="shared" si="3"/>
        <v>0.997113254155121</v>
      </c>
      <c r="E27" s="46">
        <f>E6+E20</f>
        <v>32011</v>
      </c>
      <c r="F27" s="34">
        <f t="shared" si="1"/>
        <v>2461</v>
      </c>
      <c r="G27" s="33">
        <f t="shared" si="4"/>
        <v>0.0768798225609946</v>
      </c>
    </row>
    <row r="28" s="3" customFormat="1" ht="15.75" customHeight="1" spans="1:7">
      <c r="A28" s="47" t="s">
        <v>33</v>
      </c>
      <c r="B28" s="48">
        <f>B29+B30</f>
        <v>25419</v>
      </c>
      <c r="C28" s="48">
        <f>C29+C30</f>
        <v>29690</v>
      </c>
      <c r="D28" s="38">
        <f t="shared" si="3"/>
        <v>1.16802391911562</v>
      </c>
      <c r="E28" s="48">
        <f>E29+E30</f>
        <v>23294</v>
      </c>
      <c r="F28" s="40">
        <f t="shared" si="1"/>
        <v>6396</v>
      </c>
      <c r="G28" s="38">
        <f t="shared" si="4"/>
        <v>0.274577144329012</v>
      </c>
    </row>
    <row r="29" s="3" customFormat="1" ht="15.75" customHeight="1" spans="1:7">
      <c r="A29" s="49" t="s">
        <v>34</v>
      </c>
      <c r="B29" s="36">
        <v>22385</v>
      </c>
      <c r="C29" s="50">
        <f>C27-C31-C30</f>
        <v>26143</v>
      </c>
      <c r="D29" s="38">
        <f t="shared" si="3"/>
        <v>1.16788027697119</v>
      </c>
      <c r="E29" s="51">
        <v>20609</v>
      </c>
      <c r="F29" s="40">
        <f t="shared" si="1"/>
        <v>5534</v>
      </c>
      <c r="G29" s="38">
        <f t="shared" si="4"/>
        <v>0.268523460623999</v>
      </c>
    </row>
    <row r="30" s="3" customFormat="1" ht="15.75" customHeight="1" spans="1:7">
      <c r="A30" s="49" t="s">
        <v>35</v>
      </c>
      <c r="B30" s="36">
        <v>3034</v>
      </c>
      <c r="C30" s="51">
        <v>3547</v>
      </c>
      <c r="D30" s="38">
        <f t="shared" si="3"/>
        <v>1.16908371786421</v>
      </c>
      <c r="E30" s="51">
        <v>2685</v>
      </c>
      <c r="F30" s="40">
        <f t="shared" si="1"/>
        <v>862</v>
      </c>
      <c r="G30" s="38">
        <f t="shared" si="4"/>
        <v>0.321042830540037</v>
      </c>
    </row>
    <row r="31" s="3" customFormat="1" ht="15.75" customHeight="1" spans="1:7">
      <c r="A31" s="52" t="s">
        <v>36</v>
      </c>
      <c r="B31" s="36">
        <v>9153</v>
      </c>
      <c r="C31" s="53">
        <f>SUM(C22:C26)-32</f>
        <v>4782</v>
      </c>
      <c r="D31" s="38">
        <f t="shared" si="3"/>
        <v>0.522451655195018</v>
      </c>
      <c r="E31" s="54">
        <v>8717</v>
      </c>
      <c r="F31" s="40">
        <f t="shared" si="1"/>
        <v>-3935</v>
      </c>
      <c r="G31" s="38">
        <f t="shared" si="4"/>
        <v>-0.451416771825169</v>
      </c>
    </row>
    <row r="32" s="3" customFormat="1" ht="15.75" customHeight="1" spans="1:7">
      <c r="A32" s="55" t="s">
        <v>37</v>
      </c>
      <c r="B32" s="48">
        <f>SUM(B33:B37)</f>
        <v>4285</v>
      </c>
      <c r="C32" s="56">
        <f>SUM(C33:C37)</f>
        <v>3085</v>
      </c>
      <c r="D32" s="38">
        <f t="shared" si="3"/>
        <v>0.719953325554259</v>
      </c>
      <c r="E32" s="56">
        <f>SUM(E33:E37)</f>
        <v>3966</v>
      </c>
      <c r="F32" s="40">
        <f t="shared" si="1"/>
        <v>-881</v>
      </c>
      <c r="G32" s="38">
        <f t="shared" si="4"/>
        <v>-0.222138174483106</v>
      </c>
    </row>
    <row r="33" s="3" customFormat="1" ht="18" customHeight="1" spans="1:7">
      <c r="A33" s="57" t="s">
        <v>38</v>
      </c>
      <c r="B33" s="58">
        <f>ROUND(B7/0.375*0.125,0)</f>
        <v>2799</v>
      </c>
      <c r="C33" s="50">
        <f>ROUND(C7/0.375*0.125,0)</f>
        <v>1956</v>
      </c>
      <c r="D33" s="38">
        <f t="shared" si="3"/>
        <v>0.69882100750268</v>
      </c>
      <c r="E33" s="50">
        <f>ROUND(E7/0.375*0.125,0)</f>
        <v>2591</v>
      </c>
      <c r="F33" s="40">
        <f t="shared" si="1"/>
        <v>-635</v>
      </c>
      <c r="G33" s="38">
        <f t="shared" si="4"/>
        <v>-0.245079120030876</v>
      </c>
    </row>
    <row r="34" s="3" customFormat="1" ht="18" customHeight="1" spans="1:7">
      <c r="A34" s="57" t="s">
        <v>39</v>
      </c>
      <c r="B34" s="58">
        <f>ROUND(B10/0.28*0.12,0)</f>
        <v>666</v>
      </c>
      <c r="C34" s="50">
        <f>ROUND(C10/0.28*0.12,0)</f>
        <v>566</v>
      </c>
      <c r="D34" s="38">
        <f t="shared" si="3"/>
        <v>0.84984984984985</v>
      </c>
      <c r="E34" s="50">
        <f>ROUND(E10/0.28*0.12,0)</f>
        <v>617</v>
      </c>
      <c r="F34" s="40">
        <f t="shared" si="1"/>
        <v>-51</v>
      </c>
      <c r="G34" s="38">
        <f t="shared" si="4"/>
        <v>-0.0826580226904376</v>
      </c>
    </row>
    <row r="35" s="3" customFormat="1" ht="18" customHeight="1" spans="1:7">
      <c r="A35" s="57" t="s">
        <v>40</v>
      </c>
      <c r="B35" s="58">
        <f>ROUND(B11/0.28*0.12,0)</f>
        <v>517</v>
      </c>
      <c r="C35" s="50">
        <f>ROUND(C11/0.28*0.12,0)</f>
        <v>360</v>
      </c>
      <c r="D35" s="38">
        <f t="shared" si="3"/>
        <v>0.696324951644101</v>
      </c>
      <c r="E35" s="50">
        <f>ROUND(E11/0.28*0.12,0)</f>
        <v>478</v>
      </c>
      <c r="F35" s="40">
        <f t="shared" si="1"/>
        <v>-118</v>
      </c>
      <c r="G35" s="38">
        <f t="shared" si="4"/>
        <v>-0.246861924686193</v>
      </c>
    </row>
    <row r="36" s="3" customFormat="1" ht="18" customHeight="1" spans="1:7">
      <c r="A36" s="59" t="s">
        <v>41</v>
      </c>
      <c r="B36" s="58">
        <f>ROUND(B12/0.75*0.25,0)</f>
        <v>54</v>
      </c>
      <c r="C36" s="50">
        <f>ROUND(C12/0.75*0.25,0)</f>
        <v>21</v>
      </c>
      <c r="D36" s="38">
        <f t="shared" si="3"/>
        <v>0.388888888888889</v>
      </c>
      <c r="E36" s="50">
        <f>ROUND(E12/0.75*0.25,0)</f>
        <v>50</v>
      </c>
      <c r="F36" s="40">
        <f t="shared" si="1"/>
        <v>-29</v>
      </c>
      <c r="G36" s="38">
        <f t="shared" si="4"/>
        <v>-0.58</v>
      </c>
    </row>
    <row r="37" s="3" customFormat="1" ht="18" customHeight="1" spans="1:7">
      <c r="A37" s="59" t="s">
        <v>42</v>
      </c>
      <c r="B37" s="58">
        <f>ROUND(B16/0.7*0.3,0)</f>
        <v>249</v>
      </c>
      <c r="C37" s="50">
        <f>ROUND(C16/0.7*0.3,0)</f>
        <v>182</v>
      </c>
      <c r="D37" s="38">
        <f t="shared" si="3"/>
        <v>0.730923694779116</v>
      </c>
      <c r="E37" s="50">
        <f>ROUND(E16/0.7*0.3,0)</f>
        <v>230</v>
      </c>
      <c r="F37" s="40">
        <f t="shared" si="1"/>
        <v>-48</v>
      </c>
      <c r="G37" s="38">
        <f t="shared" si="4"/>
        <v>-0.208695652173913</v>
      </c>
    </row>
    <row r="38" s="3" customFormat="1" ht="18" customHeight="1" spans="1:7">
      <c r="A38" s="55" t="s">
        <v>43</v>
      </c>
      <c r="B38" s="48">
        <f>SUM(B39:B41)</f>
        <v>17110</v>
      </c>
      <c r="C38" s="56">
        <f>SUM(C39:C41)</f>
        <v>12450</v>
      </c>
      <c r="D38" s="38">
        <f t="shared" si="3"/>
        <v>0.727644652250146</v>
      </c>
      <c r="E38" s="56">
        <f>SUM(E39:E41)</f>
        <v>15839</v>
      </c>
      <c r="F38" s="40">
        <f t="shared" si="1"/>
        <v>-3389</v>
      </c>
      <c r="G38" s="38">
        <f t="shared" si="4"/>
        <v>-0.213965528126776</v>
      </c>
    </row>
    <row r="39" s="3" customFormat="1" ht="18" customHeight="1" spans="1:7">
      <c r="A39" s="57" t="s">
        <v>44</v>
      </c>
      <c r="B39" s="58">
        <f>ROUND(B7/0.375*0.5,0)</f>
        <v>11197</v>
      </c>
      <c r="C39" s="50">
        <f>ROUND(C7/0.375*0.5,0)</f>
        <v>7823</v>
      </c>
      <c r="D39" s="38">
        <f t="shared" si="3"/>
        <v>0.698669286416004</v>
      </c>
      <c r="E39" s="50">
        <f>ROUND(E7/0.375*0.5,0)</f>
        <v>10364</v>
      </c>
      <c r="F39" s="40">
        <f t="shared" si="1"/>
        <v>-2541</v>
      </c>
      <c r="G39" s="38">
        <f t="shared" si="4"/>
        <v>-0.245175607873408</v>
      </c>
    </row>
    <row r="40" s="3" customFormat="1" ht="18" customHeight="1" spans="1:7">
      <c r="A40" s="57" t="s">
        <v>45</v>
      </c>
      <c r="B40" s="58">
        <f>ROUND(B10/0.28*0.6,0)</f>
        <v>3330</v>
      </c>
      <c r="C40" s="50">
        <f>ROUND(C10/0.28*0.6,0)</f>
        <v>2829</v>
      </c>
      <c r="D40" s="38">
        <f t="shared" si="3"/>
        <v>0.84954954954955</v>
      </c>
      <c r="E40" s="50">
        <f>ROUND(E10/0.28*0.6,0)</f>
        <v>3084</v>
      </c>
      <c r="F40" s="40">
        <f t="shared" si="1"/>
        <v>-255</v>
      </c>
      <c r="G40" s="38">
        <f t="shared" si="4"/>
        <v>-0.0826848249027238</v>
      </c>
    </row>
    <row r="41" s="3" customFormat="1" ht="18" customHeight="1" spans="1:7">
      <c r="A41" s="57" t="s">
        <v>46</v>
      </c>
      <c r="B41" s="58">
        <f>ROUND(B11/0.28*0.6,0)</f>
        <v>2583</v>
      </c>
      <c r="C41" s="50">
        <f>ROUND(C11/0.28*0.6,0)</f>
        <v>1798</v>
      </c>
      <c r="D41" s="38">
        <f t="shared" si="3"/>
        <v>0.696089818041038</v>
      </c>
      <c r="E41" s="50">
        <f>ROUND(E11/0.28*0.6,0)</f>
        <v>2391</v>
      </c>
      <c r="F41" s="40">
        <f t="shared" si="1"/>
        <v>-593</v>
      </c>
      <c r="G41" s="38">
        <f t="shared" si="4"/>
        <v>-0.248013383521539</v>
      </c>
    </row>
    <row r="42" s="3" customFormat="1" ht="18" customHeight="1" spans="1:7">
      <c r="A42" s="60" t="s">
        <v>47</v>
      </c>
      <c r="B42" s="61">
        <f>B32+B38</f>
        <v>21395</v>
      </c>
      <c r="C42" s="53">
        <f>C32+C38</f>
        <v>15535</v>
      </c>
      <c r="D42" s="38">
        <f t="shared" si="3"/>
        <v>0.726104229960271</v>
      </c>
      <c r="E42" s="53">
        <f>E32+E38</f>
        <v>19805</v>
      </c>
      <c r="F42" s="40">
        <f t="shared" si="1"/>
        <v>-4270</v>
      </c>
      <c r="G42" s="38">
        <f t="shared" si="4"/>
        <v>-0.215602120676597</v>
      </c>
    </row>
    <row r="43" s="3" customFormat="1" ht="15.95" customHeight="1" spans="1:7">
      <c r="A43" s="62" t="s">
        <v>48</v>
      </c>
      <c r="B43" s="45">
        <f>B27+B32+B38</f>
        <v>55966.8</v>
      </c>
      <c r="C43" s="63">
        <f>C27+C32+C38</f>
        <v>50007</v>
      </c>
      <c r="D43" s="33">
        <f t="shared" si="3"/>
        <v>0.893511867750166</v>
      </c>
      <c r="E43" s="63">
        <f>E27+E32+E38</f>
        <v>51816</v>
      </c>
      <c r="F43" s="34">
        <f t="shared" si="1"/>
        <v>-1809</v>
      </c>
      <c r="G43" s="33">
        <f t="shared" si="4"/>
        <v>-0.0349119962945809</v>
      </c>
    </row>
    <row r="44" spans="1:7">
      <c r="A44" s="64"/>
      <c r="B44" s="64"/>
      <c r="C44" s="64"/>
      <c r="D44" s="65"/>
      <c r="E44" s="66"/>
      <c r="F44" s="65"/>
      <c r="G44" s="67"/>
    </row>
  </sheetData>
  <mergeCells count="9">
    <mergeCell ref="A2:G2"/>
    <mergeCell ref="F3:G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78740157480315" right="0.78740157480315" top="0.78740157480315" bottom="0.590551181102362" header="0.118110236220472" footer="0.590551181102362"/>
  <pageSetup paperSize="9" scale="87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表12024年一般公共预算收入完成情况表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2025-05-09T02:52:16Z</dcterms:created>
  <dcterms:modified xsi:type="dcterms:W3CDTF">2025-05-09T02:55:52Z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