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45" firstSheet="2" activeTab="5"/>
  </bookViews>
  <sheets>
    <sheet name="目录" sheetId="17" r:id="rId1"/>
    <sheet name="表1、2022年大祥区本级一般公共预算收入总表" sheetId="18" r:id="rId2"/>
    <sheet name="表2、2022年大祥区本级一般公共预算支出总表" sheetId="19" r:id="rId3"/>
    <sheet name="表3、2022年大祥区本级一般公共预算收入预算表" sheetId="1" r:id="rId4"/>
    <sheet name="表4、2022年大祥区本级一般公共预算支出预算表" sheetId="2" r:id="rId5"/>
    <sheet name="表5、2022年大祥区本级一般公共预算基本支出明细表" sheetId="3" r:id="rId6"/>
    <sheet name="表6、2022年大祥区本级税收返还和转移支付分地区预算表" sheetId="4" r:id="rId7"/>
    <sheet name="表7、2022年一般公共预算大祥区本级对下级专项转移支付分项目" sheetId="5" r:id="rId8"/>
    <sheet name="表8、2022年一般公共预算支出政府经济分类预算表" sheetId="35" r:id="rId9"/>
    <sheet name="表9、2022年大祥区政府性基金收入预算表" sheetId="20" r:id="rId10"/>
    <sheet name="表10、2022年大祥区政府性基金支出预算出表" sheetId="21" r:id="rId11"/>
    <sheet name="表12" sheetId="9" state="hidden" r:id="rId12"/>
    <sheet name="表11、2022年大祥区本级政府性基金转移支付分地区预算表" sheetId="10" r:id="rId13"/>
    <sheet name="表12、2022年大祥区本级政府性基金转移支付分项目预算表" sheetId="27" r:id="rId14"/>
    <sheet name="表13、2022年大祥区本级国有资本经营收入预算表" sheetId="11" r:id="rId15"/>
    <sheet name="表14、2022年大祥区本级国有资本经营支出预算表" sheetId="12" r:id="rId16"/>
    <sheet name="表15、2022年大祥区本级社会保险基金预算汇总表" sheetId="13" r:id="rId17"/>
    <sheet name="表16、2022年大祥区社会保险基金预算收支预算表" sheetId="34" r:id="rId18"/>
    <sheet name="表17、2021年大祥区本级政府债务余额和限额情况表" sheetId="24" r:id="rId19"/>
    <sheet name="表18、2022年大祥区区本级政府性基金支出预算出表" sheetId="36" r:id="rId20"/>
    <sheet name="表19、2022年大祥区本级国有资本经营支出预算表" sheetId="37" r:id="rId21"/>
    <sheet name="表20、2022年大祥区对下国有资本经营转移支付预算表" sheetId="38" r:id="rId22"/>
    <sheet name="表21、2022年大祥区本级社会保险基金收入预算" sheetId="39" r:id="rId23"/>
    <sheet name="表22、2022年大祥区本级社会保险基金支出预算" sheetId="40" r:id="rId24"/>
    <sheet name="表23、2022年一般公共预算支出部门经济分类预算表" sheetId="41" r:id="rId25"/>
    <sheet name="表24、2022年大祥区本级政府债务余额和限额情况表" sheetId="42" r:id="rId26"/>
    <sheet name="表25、2022年大祥区地方政府债务还本付息预算情况表" sheetId="43" r:id="rId27"/>
    <sheet name="表26、2022年大祥区新增地方政府债券资金使用安排情况表" sheetId="44" r:id="rId28"/>
    <sheet name="表27、2022年大祥区一般公共预算本级基本支出预算表" sheetId="45" r:id="rId29"/>
    <sheet name="表28、2022年大祥区专项转移支付分地区分项目表" sheetId="46" r:id="rId30"/>
  </sheets>
  <externalReferences>
    <externalReference r:id="rId31"/>
  </externalReferences>
  <definedNames>
    <definedName name="a" localSheetId="1">#REF!</definedName>
    <definedName name="a" localSheetId="10">#REF!</definedName>
    <definedName name="a" localSheetId="11">#REF!</definedName>
    <definedName name="a" localSheetId="16">#REF!</definedName>
    <definedName name="a" localSheetId="18">#REF!</definedName>
    <definedName name="a" localSheetId="2">#REF!</definedName>
    <definedName name="a" localSheetId="9">#REF!</definedName>
    <definedName name="a">#REF!</definedName>
    <definedName name="m00" localSheetId="1">#REF!</definedName>
    <definedName name="m00" localSheetId="10">#REF!</definedName>
    <definedName name="m00" localSheetId="11">#REF!</definedName>
    <definedName name="m00" localSheetId="16">#REF!</definedName>
    <definedName name="m00" localSheetId="18">#REF!</definedName>
    <definedName name="m00" localSheetId="2">#REF!</definedName>
    <definedName name="m00" localSheetId="9">#REF!</definedName>
    <definedName name="m00">#REF!</definedName>
    <definedName name="_xlnm.Print_Area" localSheetId="4">表4、2022年大祥区本级一般公共预算支出预算表!$A$1:$E$29</definedName>
    <definedName name="_xlnm.Print_Titles" localSheetId="5">表5、2022年大祥区本级一般公共预算基本支出明细表!$2:$4</definedName>
  </definedNames>
  <calcPr calcId="144525"/>
</workbook>
</file>

<file path=xl/sharedStrings.xml><?xml version="1.0" encoding="utf-8"?>
<sst xmlns="http://schemas.openxmlformats.org/spreadsheetml/2006/main" count="3483" uniqueCount="1157">
  <si>
    <t>目 录</t>
  </si>
  <si>
    <t>1、2022年大祥区本级一般公共预算收入总表</t>
  </si>
  <si>
    <t>2、2022年大祥区本级一般公共预算支出总表</t>
  </si>
  <si>
    <t>3、2022年大祥区本级一般公共预算收入预算表</t>
  </si>
  <si>
    <t>4、2022年大祥区本级一般公共预算支出预算表</t>
  </si>
  <si>
    <t>5、2022年大祥区本级一般公共预算支出明细表</t>
  </si>
  <si>
    <t>6、2022年大祥区本级税收返还和转移支付分地区预算表</t>
  </si>
  <si>
    <t>7、2022年一般公共预算大祥区本级对下级专项转移支付分项目预算表</t>
  </si>
  <si>
    <t>8、2022年一般公共预算支出政府经济分类预算表</t>
  </si>
  <si>
    <t>9、2022年大祥区政府性基金收入预算表</t>
  </si>
  <si>
    <t>10、2022年大祥区政府性基金支出预算出表</t>
  </si>
  <si>
    <t>11、2022年大祥区本级政府性基金转移支付分地区预算表</t>
  </si>
  <si>
    <t>12、2022年大祥区本级政府性基金转移支付分项目预算表</t>
  </si>
  <si>
    <t>13、2022年大祥区本级国有资本经营收入预算表</t>
  </si>
  <si>
    <t>14、2022年大祥区本级国有资本经营支出预算表</t>
  </si>
  <si>
    <t>15、2022年大祥区本级社会保险基金预算汇总表</t>
  </si>
  <si>
    <t>16、2022年大祥区社会保险基金预算收支预算表</t>
  </si>
  <si>
    <t>17、2021年大祥区本级政府债务余额和限额情况表</t>
  </si>
  <si>
    <t>18、2022年大祥区区本级政府性基金支出预算出表</t>
  </si>
  <si>
    <t>19、2022年大祥区本级国有资本经营支出预算表</t>
  </si>
  <si>
    <t>20、2022年大祥区对下国有资本经营转移支付预算表</t>
  </si>
  <si>
    <t>21、2022年大祥区本级社会保险基金收入预算</t>
  </si>
  <si>
    <t>22、2022年大祥区本级社会保险基金支出预算</t>
  </si>
  <si>
    <t>23、2022年一般公共预算支出部门经济分类预算表</t>
  </si>
  <si>
    <t>24、2022年大祥区本级政府债务余额和限额情况表</t>
  </si>
  <si>
    <t>25、2022年大祥区地方政府债务还本付息预算情况表</t>
  </si>
  <si>
    <t>26、2022年大祥区新增地方政府债券资金使用安排情况表</t>
  </si>
  <si>
    <t>27、2022年大祥区一般公共预算本级基本支出预算表</t>
  </si>
  <si>
    <t>28、2022年大祥区专项转移支付分地区分项目表</t>
  </si>
  <si>
    <t>表1：</t>
  </si>
  <si>
    <r>
      <rPr>
        <b/>
        <sz val="18"/>
        <rFont val="华文宋体"/>
        <charset val="134"/>
      </rPr>
      <t>2022</t>
    </r>
    <r>
      <rPr>
        <b/>
        <sz val="18"/>
        <rFont val="宋体"/>
        <charset val="134"/>
      </rPr>
      <t>年大祥区本级一般公共预算收入总表</t>
    </r>
  </si>
  <si>
    <t>单位：万元</t>
  </si>
  <si>
    <t>项            目</t>
  </si>
  <si>
    <t>2022年预算</t>
  </si>
  <si>
    <t>本年地方一般公共预算收入</t>
  </si>
  <si>
    <t>上级补助收入</t>
  </si>
  <si>
    <t>　　增值税和消费税税收返还收入</t>
  </si>
  <si>
    <t>　　所得税基数返还收入</t>
  </si>
  <si>
    <t xml:space="preserve">    其他返还性收入</t>
  </si>
  <si>
    <t xml:space="preserve">    体制补助收入</t>
  </si>
  <si>
    <t xml:space="preserve">    均衡性转移支付补助收入</t>
  </si>
  <si>
    <t xml:space="preserve">    县级基本财力保障机制奖补资金收入</t>
  </si>
  <si>
    <t xml:space="preserve">    结算补助收入</t>
  </si>
  <si>
    <t xml:space="preserve">    扶贫资金收入</t>
  </si>
  <si>
    <t xml:space="preserve">    调整工资转移支付补助收入</t>
  </si>
  <si>
    <t xml:space="preserve">    农村税费改革补助收入</t>
  </si>
  <si>
    <t xml:space="preserve">    其他一般性转移支付收入</t>
  </si>
  <si>
    <t xml:space="preserve">    专项转移支付收入</t>
  </si>
  <si>
    <t>调入资金</t>
  </si>
  <si>
    <t>收 入 合 计</t>
  </si>
  <si>
    <t>表2：</t>
  </si>
  <si>
    <t>2022年大祥区本级一般公共预算支出总表</t>
  </si>
  <si>
    <t>项           目</t>
  </si>
  <si>
    <t>本年一般公共预算支出</t>
  </si>
  <si>
    <t>上解上级支出</t>
  </si>
  <si>
    <t>　　体制上解</t>
  </si>
  <si>
    <t>　　专项上解</t>
  </si>
  <si>
    <t>调出资金</t>
  </si>
  <si>
    <t>年终结余</t>
  </si>
  <si>
    <t>支 出 合 计</t>
  </si>
  <si>
    <t>表3：</t>
  </si>
  <si>
    <t>2022年大祥区本级一般公共预算收入预算表</t>
  </si>
  <si>
    <t>项目</t>
  </si>
  <si>
    <t>2021年        完成数      （预计）</t>
  </si>
  <si>
    <t>2022年          预算数</t>
  </si>
  <si>
    <t>比上年        增减额</t>
  </si>
  <si>
    <t>比上年        增减%</t>
  </si>
  <si>
    <t>一、税收收入</t>
  </si>
  <si>
    <t xml:space="preserve"> 1.增值税37.5％</t>
  </si>
  <si>
    <t xml:space="preserve">  改征增值税37.5％</t>
  </si>
  <si>
    <t xml:space="preserve"> 2.企业所得税28％</t>
  </si>
  <si>
    <t xml:space="preserve"> 3.所得税退税</t>
  </si>
  <si>
    <t xml:space="preserve"> 4.个人所得税28％</t>
  </si>
  <si>
    <t xml:space="preserve"> 5.资源税75％</t>
  </si>
  <si>
    <t xml:space="preserve"> 6.城市维护建设税</t>
  </si>
  <si>
    <t xml:space="preserve"> 7.房产税</t>
  </si>
  <si>
    <t xml:space="preserve"> 8.印花税</t>
  </si>
  <si>
    <t xml:space="preserve"> 9.城镇土地使用税70％</t>
  </si>
  <si>
    <t xml:space="preserve"> 10.土地增值税</t>
  </si>
  <si>
    <t xml:space="preserve"> 11.车船税</t>
  </si>
  <si>
    <t xml:space="preserve"> 12.耕地占用税</t>
  </si>
  <si>
    <t xml:space="preserve"> 13.契税</t>
  </si>
  <si>
    <t xml:space="preserve"> 14.烟叶税</t>
  </si>
  <si>
    <t xml:space="preserve"> 15.环境保护税</t>
  </si>
  <si>
    <t xml:space="preserve"> 16.其他税收收入</t>
  </si>
  <si>
    <t>二、非税收入</t>
  </si>
  <si>
    <t xml:space="preserve"> 1.专项收入</t>
  </si>
  <si>
    <t xml:space="preserve"> 2.行政性收费</t>
  </si>
  <si>
    <t xml:space="preserve"> 3.罚没收入</t>
  </si>
  <si>
    <t xml:space="preserve"> 4.国有资本经营收入</t>
  </si>
  <si>
    <t xml:space="preserve"> 5.捐赠收入</t>
  </si>
  <si>
    <t xml:space="preserve"> 6.政府住房基金收入</t>
  </si>
  <si>
    <t xml:space="preserve"> 7.国有资源（资产）有偿使用收入</t>
  </si>
  <si>
    <t xml:space="preserve"> 8.其他非税收入</t>
  </si>
  <si>
    <t>地方一般公共预算收入</t>
  </si>
  <si>
    <t>上划省级收入</t>
  </si>
  <si>
    <t xml:space="preserve">    上划省级增值税12.5%</t>
  </si>
  <si>
    <t xml:space="preserve">    上划省级企业所得税12%</t>
  </si>
  <si>
    <t xml:space="preserve">    上划省级个人所得税12%</t>
  </si>
  <si>
    <t xml:space="preserve">    上划省级资源税25%</t>
  </si>
  <si>
    <t xml:space="preserve">    上划省级城镇土地使用税30%</t>
  </si>
  <si>
    <t xml:space="preserve">    上划省级环境保护税30%</t>
  </si>
  <si>
    <t xml:space="preserve">    上划省级清欠营业税</t>
  </si>
  <si>
    <t>上划中央收入</t>
  </si>
  <si>
    <t xml:space="preserve">    上划中央增值税50%</t>
  </si>
  <si>
    <t xml:space="preserve">    上划中央消费税</t>
  </si>
  <si>
    <t xml:space="preserve">    上划中央企业所得税60%</t>
  </si>
  <si>
    <t xml:space="preserve">    上划中央个人所得税60%</t>
  </si>
  <si>
    <t xml:space="preserve">    上划中央其他税收</t>
  </si>
  <si>
    <t>一般公共预算收入</t>
  </si>
  <si>
    <t>表4：</t>
  </si>
  <si>
    <t>2022年大祥区本级一般公共预算支出预算表</t>
  </si>
  <si>
    <t>项     目</t>
  </si>
  <si>
    <t>2021年        预算数</t>
  </si>
  <si>
    <t>2022年        预算数</t>
  </si>
  <si>
    <t>增减      (+-%)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</si>
  <si>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</si>
  <si>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</si>
  <si>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</si>
  <si>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</si>
  <si>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</si>
  <si>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</si>
  <si>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</si>
  <si>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</si>
  <si>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</si>
  <si>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</si>
  <si>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</si>
  <si>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</si>
  <si>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</si>
  <si>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商业服务业等事务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</si>
  <si>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</si>
  <si>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</si>
  <si>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</si>
  <si>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</si>
  <si>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</si>
  <si>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</si>
  <si>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债务付息支出</t>
  </si>
  <si>
    <t>其他支出</t>
  </si>
  <si>
    <t>一般公共预算支出合计</t>
  </si>
  <si>
    <t>专项资金数</t>
  </si>
  <si>
    <t>表5</t>
  </si>
  <si>
    <t>2022年大祥区本级一般公共预算基本支出明细表
（功能分类项级科目）</t>
  </si>
  <si>
    <t>科目编码</t>
  </si>
  <si>
    <t>2022年预算数</t>
  </si>
  <si>
    <t>备注</t>
  </si>
  <si>
    <t>类</t>
  </si>
  <si>
    <t>款</t>
  </si>
  <si>
    <t>项</t>
  </si>
  <si>
    <t>201</t>
  </si>
  <si>
    <t xml:space="preserve">  一般公共服务支出</t>
  </si>
  <si>
    <t>01</t>
  </si>
  <si>
    <t xml:space="preserve">    人大事务</t>
  </si>
  <si>
    <t xml:space="preserve">      行政运行</t>
  </si>
  <si>
    <t>02</t>
  </si>
  <si>
    <t xml:space="preserve">      一般行政管理事务</t>
  </si>
  <si>
    <t>03</t>
  </si>
  <si>
    <t xml:space="preserve">      机关服务</t>
  </si>
  <si>
    <t>04</t>
  </si>
  <si>
    <t xml:space="preserve">      人大会议</t>
  </si>
  <si>
    <t>05</t>
  </si>
  <si>
    <t xml:space="preserve">      人大立法</t>
  </si>
  <si>
    <t>06</t>
  </si>
  <si>
    <t xml:space="preserve">      人大监督</t>
  </si>
  <si>
    <t>07</t>
  </si>
  <si>
    <t xml:space="preserve">      人大代表履职能力提升</t>
  </si>
  <si>
    <t>08</t>
  </si>
  <si>
    <t xml:space="preserve">      代表工作</t>
  </si>
  <si>
    <t>09</t>
  </si>
  <si>
    <t xml:space="preserve">      人大信访工作</t>
  </si>
  <si>
    <t>50</t>
  </si>
  <si>
    <t xml:space="preserve">      事业运行</t>
  </si>
  <si>
    <t>99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</si>
  <si>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</si>
  <si>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</si>
  <si>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</si>
  <si>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</si>
  <si>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</si>
  <si>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</si>
  <si>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</si>
  <si>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</si>
  <si>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</si>
  <si>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</si>
  <si>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</si>
  <si>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</si>
  <si>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</si>
  <si>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</si>
  <si>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</si>
  <si>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</si>
  <si>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</si>
  <si>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</si>
  <si>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</si>
  <si>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</si>
  <si>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</si>
  <si>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</si>
  <si>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</si>
  <si>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</si>
  <si>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</si>
  <si>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</si>
  <si>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</si>
  <si>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</si>
  <si>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</si>
  <si>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</si>
  <si>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</si>
  <si>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</si>
  <si>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</si>
  <si>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</si>
  <si>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</si>
  <si>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>10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</si>
  <si>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</si>
  <si>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</si>
  <si>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</si>
  <si>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</si>
  <si>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</si>
  <si>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</si>
  <si>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>11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</si>
  <si>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</si>
  <si>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</si>
  <si>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</si>
  <si>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</si>
  <si>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</si>
  <si>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>13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</si>
  <si>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</si>
  <si>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</si>
  <si>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</si>
  <si>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</si>
  <si>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</si>
  <si>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</si>
  <si>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</si>
  <si>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>14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</si>
  <si>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</si>
  <si>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</si>
  <si>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</si>
  <si>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</si>
  <si>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</si>
  <si>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</si>
  <si>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</si>
  <si>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</si>
  <si>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>28</t>
  </si>
  <si>
    <t xml:space="preserve">    民主党派及工商联事务</t>
  </si>
  <si>
    <t xml:space="preserve">      其他民主党派及工商联事务支出</t>
  </si>
  <si>
    <t>29</t>
  </si>
  <si>
    <t xml:space="preserve">    群众团体事务</t>
  </si>
  <si>
    <t xml:space="preserve">      工会事务</t>
  </si>
  <si>
    <t xml:space="preserve">      其他群众团体事务支出</t>
  </si>
  <si>
    <t>31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</si>
  <si>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</si>
  <si>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</si>
  <si>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</si>
  <si>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>32</t>
  </si>
  <si>
    <t xml:space="preserve">    组织事务</t>
  </si>
  <si>
    <t xml:space="preserve">      公务员事务</t>
  </si>
  <si>
    <t xml:space="preserve">      其他组织事务支出</t>
  </si>
  <si>
    <t>33</t>
  </si>
  <si>
    <t xml:space="preserve">    宣传事务</t>
  </si>
  <si>
    <t xml:space="preserve">      宣传管理</t>
  </si>
  <si>
    <t xml:space="preserve">      其他宣传事务支出</t>
  </si>
  <si>
    <t>34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</si>
  <si>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</si>
  <si>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</si>
  <si>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</si>
  <si>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</si>
  <si>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>37</t>
  </si>
  <si>
    <t xml:space="preserve">    网信事务</t>
  </si>
  <si>
    <t xml:space="preserve">      信息安全事务</t>
  </si>
  <si>
    <t xml:space="preserve">      其他网信事务支出</t>
  </si>
  <si>
    <t>38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</si>
  <si>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</si>
  <si>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</si>
  <si>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</si>
  <si>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</si>
  <si>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>12</t>
  </si>
  <si>
    <t xml:space="preserve">      药品事务</t>
  </si>
  <si>
    <t xml:space="preserve">      医疗器械事务</t>
  </si>
  <si>
    <t xml:space="preserve">      化妆品事务</t>
  </si>
  <si>
    <t>15</t>
  </si>
  <si>
    <t xml:space="preserve">      质量安全监管</t>
  </si>
  <si>
    <t>16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</si>
  <si>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</si>
  <si>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</si>
  <si>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</si>
  <si>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</si>
  <si>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</si>
  <si>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203</t>
  </si>
  <si>
    <t xml:space="preserve">  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</si>
  <si>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</si>
  <si>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</si>
  <si>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</si>
  <si>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</si>
  <si>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</si>
  <si>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</si>
  <si>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</si>
  <si>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</si>
  <si>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</si>
  <si>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</si>
  <si>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>204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</si>
  <si>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</si>
  <si>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</si>
  <si>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</si>
  <si>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</si>
  <si>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</si>
  <si>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>19</t>
  </si>
  <si>
    <t>20</t>
  </si>
  <si>
    <t xml:space="preserve">      执法办案</t>
  </si>
  <si>
    <t>21</t>
  </si>
  <si>
    <t xml:space="preserve">      特别业务</t>
  </si>
  <si>
    <t>22</t>
  </si>
  <si>
    <t xml:space="preserve">      特勤业务</t>
  </si>
  <si>
    <t>23</t>
  </si>
  <si>
    <t xml:space="preserve">      移民事务</t>
  </si>
  <si>
    <t xml:space="preserve">      其他公安支出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</si>
  <si>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</si>
  <si>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</si>
  <si>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</si>
  <si>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</si>
  <si>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</si>
  <si>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</si>
  <si>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</si>
  <si>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</si>
  <si>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</si>
  <si>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</si>
  <si>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</si>
  <si>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</si>
  <si>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</si>
  <si>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</si>
  <si>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其他公共安全支出</t>
  </si>
  <si>
    <t xml:space="preserve">      国家司法救助支出</t>
  </si>
  <si>
    <t xml:space="preserve">      其他公共安全支出</t>
  </si>
  <si>
    <t>205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</si>
  <si>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</si>
  <si>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</si>
  <si>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</si>
  <si>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</si>
  <si>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</si>
  <si>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</si>
  <si>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</si>
  <si>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</si>
  <si>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</si>
  <si>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</si>
  <si>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</si>
  <si>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</si>
  <si>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</si>
  <si>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</si>
  <si>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</si>
  <si>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</si>
  <si>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</si>
  <si>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>206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</si>
  <si>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</si>
  <si>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</si>
  <si>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</si>
  <si>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</si>
  <si>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</si>
  <si>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</si>
  <si>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</si>
  <si>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</si>
  <si>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</si>
  <si>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</si>
  <si>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>207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</si>
  <si>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</si>
  <si>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</si>
  <si>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</si>
  <si>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</si>
  <si>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</si>
  <si>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</si>
  <si>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</si>
  <si>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</si>
  <si>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</si>
  <si>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</si>
  <si>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</si>
  <si>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</si>
  <si>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</si>
  <si>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</si>
  <si>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</si>
  <si>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</si>
  <si>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</si>
  <si>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</si>
  <si>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</si>
  <si>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</si>
  <si>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</si>
  <si>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</si>
  <si>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</si>
  <si>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208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</si>
  <si>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</si>
  <si>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</si>
  <si>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</si>
  <si>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</si>
  <si>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</si>
  <si>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</si>
  <si>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</si>
  <si>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</si>
  <si>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</si>
  <si>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</si>
  <si>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</si>
  <si>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</si>
  <si>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</si>
  <si>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</si>
  <si>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</si>
  <si>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</si>
  <si>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</si>
  <si>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</si>
  <si>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</si>
  <si>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</si>
  <si>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</si>
  <si>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</si>
  <si>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</si>
  <si>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</si>
  <si>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</si>
  <si>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</si>
  <si>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</si>
  <si>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</si>
  <si>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</si>
  <si>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</si>
  <si>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</si>
  <si>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</si>
  <si>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</si>
  <si>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</si>
  <si>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</si>
  <si>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</si>
  <si>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</si>
  <si>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</si>
  <si>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</si>
  <si>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</si>
  <si>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</si>
  <si>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</si>
  <si>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</si>
  <si>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</si>
  <si>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</si>
  <si>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</si>
  <si>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</si>
  <si>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</si>
  <si>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</si>
  <si>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</si>
  <si>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</si>
  <si>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</si>
  <si>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</si>
  <si>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</si>
  <si>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</si>
  <si>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</si>
  <si>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</si>
  <si>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</si>
  <si>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</si>
  <si>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</si>
  <si>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</si>
  <si>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</si>
  <si>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>26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</si>
  <si>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</si>
  <si>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</si>
  <si>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</si>
  <si>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</si>
  <si>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>27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</si>
  <si>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</si>
  <si>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</si>
  <si>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</si>
  <si>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</si>
  <si>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</si>
  <si>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</si>
  <si>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</si>
  <si>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</si>
  <si>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>210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</si>
  <si>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</si>
  <si>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</si>
  <si>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</si>
  <si>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</si>
  <si>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</si>
  <si>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</si>
  <si>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</si>
  <si>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</si>
  <si>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</si>
  <si>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</si>
  <si>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</si>
  <si>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</si>
  <si>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</si>
  <si>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</si>
  <si>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</si>
  <si>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计划生育事务</t>
  </si>
  <si>
    <t xml:space="preserve">      计划生育机构</t>
  </si>
  <si>
    <t>17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</si>
  <si>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</si>
  <si>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</si>
  <si>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</si>
  <si>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</si>
  <si>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</si>
  <si>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</si>
  <si>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</si>
  <si>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</si>
  <si>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</si>
  <si>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</si>
  <si>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</si>
  <si>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</si>
  <si>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</si>
  <si>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</si>
  <si>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</si>
  <si>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</si>
  <si>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</si>
  <si>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</si>
  <si>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</si>
  <si>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>211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</si>
  <si>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</si>
  <si>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</si>
  <si>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</si>
  <si>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</si>
  <si>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</si>
  <si>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</si>
  <si>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</si>
  <si>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</si>
  <si>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</si>
  <si>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</si>
  <si>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</si>
  <si>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</si>
  <si>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</si>
  <si>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</si>
  <si>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</si>
  <si>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</si>
  <si>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</si>
  <si>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</si>
  <si>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</si>
  <si>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</si>
  <si>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</si>
  <si>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</si>
  <si>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</si>
  <si>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</si>
  <si>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</si>
  <si>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</si>
  <si>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</si>
  <si>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</si>
  <si>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</si>
  <si>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>212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</si>
  <si>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</si>
  <si>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</si>
  <si>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</si>
  <si>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</si>
  <si>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</si>
  <si>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</si>
  <si>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</si>
  <si>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</si>
  <si>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</si>
  <si>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</si>
  <si>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</si>
  <si>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</si>
  <si>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</si>
  <si>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</si>
  <si>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</si>
  <si>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</si>
  <si>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</si>
  <si>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</si>
  <si>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213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</si>
  <si>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</si>
  <si>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</si>
  <si>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</si>
  <si>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</si>
  <si>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</si>
  <si>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</si>
  <si>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</si>
  <si>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</si>
  <si>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</si>
  <si>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</si>
  <si>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</si>
  <si>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</si>
  <si>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</si>
  <si>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</si>
  <si>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>24</t>
  </si>
  <si>
    <t xml:space="preserve">      农村合作经济</t>
  </si>
  <si>
    <t>25</t>
  </si>
  <si>
    <t xml:space="preserve">      农产品加工与促销</t>
  </si>
  <si>
    <t xml:space="preserve">      农村社会事业</t>
  </si>
  <si>
    <t>35</t>
  </si>
  <si>
    <t xml:space="preserve">      农业资源保护修复与利用</t>
  </si>
  <si>
    <t>42</t>
  </si>
  <si>
    <t xml:space="preserve">      农村道路建设</t>
  </si>
  <si>
    <t>48</t>
  </si>
  <si>
    <t xml:space="preserve">      成品油价格改革对渔业的补贴</t>
  </si>
  <si>
    <t>52</t>
  </si>
  <si>
    <t xml:space="preserve">      对高校毕业生到基层任职补助</t>
  </si>
  <si>
    <t>53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</si>
  <si>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</si>
  <si>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</si>
  <si>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</si>
  <si>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</si>
  <si>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</si>
  <si>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</si>
  <si>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</si>
  <si>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</si>
  <si>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</si>
  <si>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</si>
  <si>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</si>
  <si>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</si>
  <si>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</si>
  <si>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</si>
  <si>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</si>
  <si>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</si>
  <si>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</si>
  <si>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</si>
  <si>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</si>
  <si>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</si>
  <si>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</si>
  <si>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</si>
  <si>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</si>
  <si>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</si>
  <si>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</si>
  <si>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</si>
  <si>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</si>
  <si>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</si>
  <si>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</si>
  <si>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</si>
  <si>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</si>
  <si>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</si>
  <si>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</si>
  <si>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</si>
  <si>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</si>
  <si>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>18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</si>
  <si>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</si>
  <si>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</si>
  <si>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</si>
  <si>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</si>
  <si>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</si>
  <si>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</si>
  <si>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>36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</si>
  <si>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</si>
  <si>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</si>
  <si>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</si>
  <si>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</si>
  <si>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</si>
  <si>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</si>
  <si>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</si>
  <si>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</si>
  <si>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</si>
  <si>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</si>
  <si>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</si>
  <si>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</si>
  <si>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</si>
  <si>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</si>
  <si>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</si>
  <si>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</si>
  <si>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214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</si>
  <si>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</si>
  <si>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</si>
  <si>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</si>
  <si>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</si>
  <si>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</si>
  <si>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</si>
  <si>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</si>
  <si>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</si>
  <si>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</si>
  <si>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</si>
  <si>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</si>
  <si>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</si>
  <si>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</si>
  <si>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</si>
  <si>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>30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</si>
  <si>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</si>
  <si>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</si>
  <si>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</si>
  <si>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</si>
  <si>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</si>
  <si>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</si>
  <si>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>216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</si>
  <si>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</si>
  <si>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</si>
  <si>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</si>
  <si>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</si>
  <si>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</si>
  <si>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</si>
  <si>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</si>
  <si>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>220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</si>
  <si>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</si>
  <si>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</si>
  <si>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</si>
  <si>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</si>
  <si>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</si>
  <si>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</si>
  <si>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</si>
  <si>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</si>
  <si>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</si>
  <si>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</si>
  <si>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</si>
  <si>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</si>
  <si>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</si>
  <si>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</si>
  <si>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</si>
  <si>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</si>
  <si>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</si>
  <si>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</si>
  <si>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</si>
  <si>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</si>
  <si>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</si>
  <si>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</si>
  <si>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</si>
  <si>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</si>
  <si>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>221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</si>
  <si>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</si>
  <si>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</si>
  <si>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</si>
  <si>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</si>
  <si>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</si>
  <si>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</si>
  <si>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</si>
  <si>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</si>
  <si>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</si>
  <si>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</si>
  <si>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</si>
  <si>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</si>
  <si>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</si>
  <si>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</si>
  <si>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</si>
  <si>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</si>
  <si>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</si>
  <si>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</si>
  <si>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</si>
  <si>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</si>
  <si>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222</t>
  </si>
  <si>
    <t xml:space="preserve">  粮油物资储备支出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</si>
  <si>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</si>
  <si>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</si>
  <si>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</si>
  <si>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</si>
  <si>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</si>
  <si>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</si>
  <si>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>224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</si>
  <si>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</si>
  <si>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</si>
  <si>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</si>
  <si>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</si>
  <si>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</si>
  <si>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</si>
  <si>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</si>
  <si>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</si>
  <si>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</si>
  <si>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</si>
  <si>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其他消防事务支出</t>
  </si>
  <si>
    <t xml:space="preserve">  预备费</t>
  </si>
  <si>
    <t>232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</si>
  <si>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</si>
  <si>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</si>
  <si>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</si>
  <si>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</si>
  <si>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</si>
  <si>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</si>
  <si>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</si>
  <si>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</si>
  <si>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233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</si>
  <si>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</si>
  <si>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</si>
  <si>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</si>
  <si>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</si>
  <si>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表6：</t>
  </si>
  <si>
    <r>
      <rPr>
        <b/>
        <sz val="14"/>
        <rFont val="Arial"/>
        <charset val="134"/>
      </rPr>
      <t>2022</t>
    </r>
    <r>
      <rPr>
        <b/>
        <sz val="14"/>
        <rFont val="宋体"/>
        <charset val="134"/>
      </rPr>
      <t>年大祥区本级税收返还和转移支付分地区预算表</t>
    </r>
  </si>
  <si>
    <t>地  区</t>
  </si>
  <si>
    <r>
      <rPr>
        <sz val="10"/>
        <rFont val="Arial"/>
        <charset val="134"/>
      </rPr>
      <t>2021</t>
    </r>
    <r>
      <rPr>
        <sz val="10"/>
        <rFont val="宋体"/>
        <charset val="134"/>
      </rPr>
      <t>年预计执行数</t>
    </r>
  </si>
  <si>
    <t>税收返还</t>
  </si>
  <si>
    <t>一般性转移支付</t>
  </si>
  <si>
    <t>专项转移支付</t>
  </si>
  <si>
    <t>小 计</t>
  </si>
  <si>
    <t>大祥区</t>
  </si>
  <si>
    <t>合  计</t>
  </si>
  <si>
    <t>表7：</t>
  </si>
  <si>
    <t>2022年一般公共预算大祥区本级对下级专项转移支付分项目预算表</t>
  </si>
  <si>
    <t>项  目</t>
  </si>
  <si>
    <t>公共安全</t>
  </si>
  <si>
    <t>文化体育与传媒支出</t>
  </si>
  <si>
    <t>社会保障和就业</t>
  </si>
  <si>
    <t>医疗卫生与计划生育支出</t>
  </si>
  <si>
    <t>资源勘探信息等支出</t>
  </si>
  <si>
    <t>商业服务业等支出</t>
  </si>
  <si>
    <t>一般公共预算支出政府经济分类预算表</t>
  </si>
  <si>
    <t>总计</t>
  </si>
  <si>
    <t>机关工资福利支出</t>
  </si>
  <si>
    <t>机关商品和服务支出</t>
  </si>
  <si>
    <t xml:space="preserve">机关资本性支出（一） </t>
  </si>
  <si>
    <t xml:space="preserve">机关资本性支出（二） </t>
  </si>
  <si>
    <t xml:space="preserve">对事业单位经常性补助 </t>
  </si>
  <si>
    <t xml:space="preserve">对事业单位资本性补助 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</si>
  <si>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</si>
  <si>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</si>
  <si>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</si>
  <si>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</si>
  <si>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</si>
  <si>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</si>
  <si>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</si>
  <si>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</si>
  <si>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合计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</si>
  <si>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</si>
  <si>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</si>
  <si>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</si>
  <si>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</si>
  <si>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</si>
  <si>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</si>
  <si>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</si>
  <si>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</si>
  <si>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</si>
  <si>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</si>
  <si>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</si>
  <si>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</si>
  <si>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</si>
  <si>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</si>
  <si>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</si>
  <si>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</si>
  <si>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</si>
  <si>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</si>
  <si>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</si>
  <si>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</si>
  <si>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</si>
  <si>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</si>
  <si>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</si>
  <si>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</si>
  <si>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</si>
  <si>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</si>
  <si>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</si>
  <si>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</si>
  <si>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</si>
  <si>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</si>
  <si>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表9：</t>
  </si>
  <si>
    <t>2022年大祥区政府性基金收入预算表</t>
  </si>
  <si>
    <t>预算数</t>
  </si>
  <si>
    <t>一、国有土地收益基金收入</t>
  </si>
  <si>
    <t>二、农业土地开发资金收入</t>
  </si>
  <si>
    <t>三、国有土地使用权出让收入</t>
  </si>
  <si>
    <t>四、彩票公益金收入</t>
  </si>
  <si>
    <t>五、城市基础设施配套费收入</t>
  </si>
  <si>
    <t>六、污水处理费收入</t>
  </si>
  <si>
    <t>七、其他政府性基金收入</t>
  </si>
  <si>
    <t>本年基金收入合计</t>
  </si>
  <si>
    <t>地方政府债券收入</t>
  </si>
  <si>
    <t>上年结余</t>
  </si>
  <si>
    <t>收入总计</t>
  </si>
  <si>
    <t>表10：</t>
  </si>
  <si>
    <t>2022年大祥区政府性基金支出预算出表</t>
  </si>
  <si>
    <t>一、文化旅游体育与传媒</t>
  </si>
  <si>
    <t>二、社会保障和就业</t>
  </si>
  <si>
    <t>三、城乡社区事务</t>
  </si>
  <si>
    <t xml:space="preserve">  国有土地使用权出让收入安排的支出</t>
  </si>
  <si>
    <t xml:space="preserve">    征地和拆迁补偿支出</t>
  </si>
  <si>
    <t xml:space="preserve">    城市建设支出</t>
  </si>
  <si>
    <t>　　农村基础设施建设支出</t>
  </si>
  <si>
    <t xml:space="preserve">    其他国有土地使用权出让收入安排的支出</t>
  </si>
  <si>
    <t xml:space="preserve">  国有土地收益基金安排的支出</t>
  </si>
  <si>
    <t xml:space="preserve">  农业土地开发资金支出</t>
  </si>
  <si>
    <t xml:space="preserve">  城市基础设施配套费支出</t>
  </si>
  <si>
    <t xml:space="preserve">    其他城市基础设施配套费安排的支出</t>
  </si>
  <si>
    <t xml:space="preserve">  污水处理费支出</t>
  </si>
  <si>
    <t xml:space="preserve">    污水处理设施建设和运营</t>
  </si>
  <si>
    <t>四、农林水事务</t>
  </si>
  <si>
    <t>五、交通运输支出</t>
  </si>
  <si>
    <t>六、商业服务业等事务</t>
  </si>
  <si>
    <t>七、债务付息支出</t>
  </si>
  <si>
    <t>八、其他政府性基金支出</t>
  </si>
  <si>
    <t>本年基金支出合计</t>
  </si>
  <si>
    <t>化债支出</t>
  </si>
  <si>
    <t>补助下级支出</t>
  </si>
  <si>
    <t>地方政府债券支出</t>
  </si>
  <si>
    <t>结转下年支出</t>
  </si>
  <si>
    <t>支出总计</t>
  </si>
  <si>
    <t>表12：</t>
  </si>
  <si>
    <t>2022年大祥区本级政府性基金支出预算表</t>
  </si>
  <si>
    <t>表11：</t>
  </si>
  <si>
    <t>2022年大祥区本级政府性基金转移支付分地区预算表</t>
  </si>
  <si>
    <t>地区</t>
  </si>
  <si>
    <r>
      <rPr>
        <b/>
        <sz val="16"/>
        <rFont val="Arial"/>
        <charset val="134"/>
      </rPr>
      <t>2022</t>
    </r>
    <r>
      <rPr>
        <b/>
        <sz val="16"/>
        <rFont val="宋体"/>
        <charset val="134"/>
      </rPr>
      <t>年大祥区本级政府性基金转移支付分项目预算表</t>
    </r>
  </si>
  <si>
    <t>项    目</t>
  </si>
  <si>
    <t xml:space="preserve">  国家电影事业发展专项资金安排的支出</t>
  </si>
  <si>
    <t xml:space="preserve">    资助国产影片放映</t>
  </si>
  <si>
    <t xml:space="preserve">    其他国家电影事业发展专项资金支出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</si>
  <si>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</si>
  <si>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</si>
  <si>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</si>
  <si>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小型水库移民后期扶持基金支出</t>
  </si>
  <si>
    <t xml:space="preserve">    土地出让业务支出</t>
  </si>
  <si>
    <t xml:space="preserve">   彩票公益金安排的支出</t>
  </si>
  <si>
    <t xml:space="preserve">     用于社会福利的彩票公益金支出</t>
  </si>
  <si>
    <t xml:space="preserve">     用于体育事业的彩票公益金支出</t>
  </si>
  <si>
    <t xml:space="preserve">     用于教育事业的彩票公益金支出</t>
  </si>
  <si>
    <t xml:space="preserve">     用于残疾人事业的彩票公益金支出</t>
  </si>
  <si>
    <t xml:space="preserve">     用于城乡医疗救助的彩票公益金支出</t>
  </si>
  <si>
    <t>表13：</t>
  </si>
  <si>
    <r>
      <rPr>
        <sz val="18"/>
        <rFont val="Times New Roman"/>
        <charset val="134"/>
      </rPr>
      <t>2022</t>
    </r>
    <r>
      <rPr>
        <sz val="18"/>
        <rFont val="宋体"/>
        <charset val="134"/>
      </rPr>
      <t>年大祥区本级国有资本经营收入预算表</t>
    </r>
  </si>
  <si>
    <t>一、本年收入</t>
  </si>
  <si>
    <t xml:space="preserve">  利润收入</t>
  </si>
  <si>
    <t xml:space="preserve">  股利、股息收入</t>
  </si>
  <si>
    <t xml:space="preserve">  产权转让收入</t>
  </si>
  <si>
    <t xml:space="preserve">  清算收入</t>
  </si>
  <si>
    <t xml:space="preserve">  其他国有资本经营预算收入</t>
  </si>
  <si>
    <t>二、上级补助收入</t>
  </si>
  <si>
    <t>三、上年结转</t>
  </si>
  <si>
    <t>表14：</t>
  </si>
  <si>
    <r>
      <rPr>
        <sz val="18"/>
        <rFont val="Times New Roman"/>
        <charset val="134"/>
      </rPr>
      <t>2022</t>
    </r>
    <r>
      <rPr>
        <sz val="18"/>
        <rFont val="宋体"/>
        <charset val="134"/>
      </rPr>
      <t>年大祥区本级国有资本经营支出预算表</t>
    </r>
  </si>
  <si>
    <t>一、本年支出</t>
  </si>
  <si>
    <t xml:space="preserve">  解决历史遗留问题及改革成本支出</t>
  </si>
  <si>
    <t xml:space="preserve">  国有企业资本金注入</t>
  </si>
  <si>
    <t xml:space="preserve">  国有企业政策性补贴</t>
  </si>
  <si>
    <t xml:space="preserve">  金融国有资本经营预算支出</t>
  </si>
  <si>
    <t xml:space="preserve">  其他国有资本经营预算支出</t>
  </si>
  <si>
    <t>二、补助下级支出</t>
  </si>
  <si>
    <t>三、调出资金</t>
  </si>
  <si>
    <t>四、结转下年</t>
  </si>
  <si>
    <t>表15：</t>
  </si>
  <si>
    <t>2022年大祥区本级社会保险基金预算汇总表</t>
  </si>
  <si>
    <t xml:space="preserve">                                                                                                         单位：万元</t>
  </si>
  <si>
    <t>行次</t>
  </si>
  <si>
    <t>企业基本养老保险基金</t>
  </si>
  <si>
    <t>机关事业基本养老保险基金</t>
  </si>
  <si>
    <t>失业保险基金</t>
  </si>
  <si>
    <t>城镇职工医疗、城乡居民医疗、保险基金</t>
  </si>
  <si>
    <t>工伤保险基金</t>
  </si>
  <si>
    <t>城乡养老保险</t>
  </si>
  <si>
    <t xml:space="preserve">一、上年结余 </t>
  </si>
  <si>
    <t>二、本年收入</t>
  </si>
  <si>
    <t>1、基金保费收入</t>
  </si>
  <si>
    <t>2、利息收入</t>
  </si>
  <si>
    <t>3、财政补贴收入</t>
  </si>
  <si>
    <t>4、其他收入</t>
  </si>
  <si>
    <t>5、转移收入</t>
  </si>
  <si>
    <t>6、上级补助收入</t>
  </si>
  <si>
    <t>7、下级上解收入</t>
  </si>
  <si>
    <t>三、本年支出</t>
  </si>
  <si>
    <t>1、基本待遇支出</t>
  </si>
  <si>
    <t>2、其他支出</t>
  </si>
  <si>
    <t>3、个人帐户</t>
  </si>
  <si>
    <t>4、丧葬抚恤补助</t>
  </si>
  <si>
    <t>5、转移支出</t>
  </si>
  <si>
    <t>四、年末滚存结余</t>
  </si>
  <si>
    <t>其中：当年结余</t>
  </si>
  <si>
    <t>注：企业基本养老保险基金实行省级统筹，省里统一编制预决算。2021年工伤、医保实行市级统筹，市里统一编制预决算。</t>
  </si>
  <si>
    <t>表16</t>
  </si>
  <si>
    <t>2022年大祥区社会保险基金预算收支预算表</t>
  </si>
  <si>
    <t>社会保险基金收入</t>
  </si>
  <si>
    <t>社会保险基金支出</t>
  </si>
  <si>
    <t>2022年
预算</t>
  </si>
  <si>
    <t>一、机关养老保险基金收入</t>
  </si>
  <si>
    <t>一、机关养老保险基金支出</t>
  </si>
  <si>
    <t xml:space="preserve">    城乡养老基金预算中的财政补贴收入，包含中央、省、市、区四级财政配套资金。其中，区级财政应配套227.1万元，明细如下：           1、缴费补贴。选择缴费1~2档,市、区补助标准每年/人9元；选择缴费3~4档次，市、区补助12元；选择缴费5档以上档次，市、区补助18元。2021年我区城乡居民缴费人员32238人,其中年缴费1、2档次缴费人员30666人,需27.6万元；缴纳3、4档次的缴费人员309人，需0.37万元；缴纳500元及以上档次的缴费人员1263人，需2.27万元。2022年我区缴费人员补贴预计为30.24万元。
2、政府代缴补贴。一~二级补助标准300元(市、区财政各负担150元)。2021年符合政府代缴一~二级1799人，需补贴26.99万元。
3、基础养老金负担4. 5元/月人。2021年我区城乡居民符合条件的养老金待遇领取人1.9万人,2022年区财政预计需配套基础养老金及提标补贴103.27万元。
4、丧葬补助金。2022年我区参保人员预计死亡约1332人,区财政需补助丧葬补助金(市、区各负担500元/人)66.6万元.
</t>
  </si>
  <si>
    <t>1、基本养老保险费收入</t>
  </si>
  <si>
    <t>1、基本养老金</t>
  </si>
  <si>
    <t>2、基本养老保险基金财政补贴收入</t>
  </si>
  <si>
    <t>2、医疗补助金</t>
  </si>
  <si>
    <t>3、利息收入</t>
  </si>
  <si>
    <t>3、丧葬抚恤补助</t>
  </si>
  <si>
    <t>4、转移收入</t>
  </si>
  <si>
    <t>4、转移支出</t>
  </si>
  <si>
    <t>二、城乡居民基本养老保险基金收入</t>
  </si>
  <si>
    <t>二、城乡居民基本养老保险基金支出</t>
  </si>
  <si>
    <t>2、个人帐户</t>
  </si>
  <si>
    <t>5、其他收入</t>
  </si>
  <si>
    <t>三、失业保险基金收入</t>
  </si>
  <si>
    <t>三、失业保险基金支出</t>
  </si>
  <si>
    <t>1、失业保险费收入</t>
  </si>
  <si>
    <t>1、失业保险金</t>
  </si>
  <si>
    <t>2、失业保险基金财政补贴收入</t>
  </si>
  <si>
    <t>2、医疗保险费</t>
  </si>
  <si>
    <t>4、上级补助收入</t>
  </si>
  <si>
    <t>4、职业培训和职业介绍补贴</t>
  </si>
  <si>
    <t>5、技能提升补贴支出</t>
  </si>
  <si>
    <t>6、其他失业保险基金支出（上解支出）</t>
  </si>
  <si>
    <t>四、职工医疗保险基金收入</t>
  </si>
  <si>
    <t>四、职工医疗保险基金支出</t>
  </si>
  <si>
    <t>1、基本医疗保险费收入</t>
  </si>
  <si>
    <t>1、基本医疗保险待遇支出</t>
  </si>
  <si>
    <t>2、基本医疗保险基金财政补贴收入</t>
  </si>
  <si>
    <t>2、医疗保险个人账户基金</t>
  </si>
  <si>
    <t>3、其他基本医疗保险基金支出</t>
  </si>
  <si>
    <t>五、城乡居民医疗基金收入</t>
  </si>
  <si>
    <t>五、城乡居民医疗基金支出</t>
  </si>
  <si>
    <t>3、购买大病保险支出</t>
  </si>
  <si>
    <t>六、工伤保险基金收入</t>
  </si>
  <si>
    <t>六、工伤保险基金支出</t>
  </si>
  <si>
    <t>1、工伤保险费收入</t>
  </si>
  <si>
    <t>1、工伤保险待遇</t>
  </si>
  <si>
    <t>2、工伤保险基金财政补贴收入</t>
  </si>
  <si>
    <t>2、其他工伤保险基金支出</t>
  </si>
  <si>
    <t>七、大病互助基金收入</t>
  </si>
  <si>
    <t>七、大病互助保险基金支出</t>
  </si>
  <si>
    <t>八、公务员补充医疗</t>
  </si>
  <si>
    <t>八、公务员补充医疗支出</t>
  </si>
  <si>
    <t>九、职业年金收入</t>
  </si>
  <si>
    <t>九、职业年金支出</t>
  </si>
  <si>
    <t>我区每年实际安排配套30万元，列入养老服务中心专项经费。</t>
  </si>
  <si>
    <t>本年收入合计</t>
  </si>
  <si>
    <t>本年支出合计</t>
  </si>
  <si>
    <t>本年收支结余</t>
  </si>
  <si>
    <t>表17：</t>
  </si>
  <si>
    <t>2021年大祥区本级政府债务余额和限额情况表</t>
  </si>
  <si>
    <t>单位：亿元</t>
  </si>
  <si>
    <t>政府债务余额情况</t>
  </si>
  <si>
    <t>政府债务限额情况</t>
  </si>
  <si>
    <t>一般债务</t>
  </si>
  <si>
    <t>专项债务</t>
  </si>
  <si>
    <t>余额</t>
  </si>
  <si>
    <t>占比%</t>
  </si>
  <si>
    <t>表18：</t>
  </si>
  <si>
    <t>2022年大祥区区本级政府性基金支出预算出表</t>
  </si>
  <si>
    <t>表19：</t>
  </si>
  <si>
    <t>表20：</t>
  </si>
  <si>
    <t>2022年大祥区对下国有资本经营转移支付预算表</t>
  </si>
  <si>
    <t>2021年执行数</t>
  </si>
  <si>
    <t>解决历史遗留问题及改革成本支出</t>
  </si>
  <si>
    <t>　　“三供一业”移交补助支出</t>
  </si>
  <si>
    <t>　　　国有企业改革成本支出</t>
  </si>
  <si>
    <t>　　　国有企业退休人员社会化管理补助支出</t>
  </si>
  <si>
    <t>注：由于我区各乡镇经济薄弱，财源匮乏，没有设立金库的经济基础，我区对乡镇财政管理执行的是一个部门预算管理体制，对其没有税收返还、转移支付资金安排，所以本表数据为空。</t>
  </si>
  <si>
    <t>表21</t>
  </si>
  <si>
    <t>2022年大祥区本级社会保险基金收入预算</t>
  </si>
  <si>
    <t>本年收入</t>
  </si>
  <si>
    <t>表22</t>
  </si>
  <si>
    <t>2022年大祥区本级社会保险基金支出预算</t>
  </si>
  <si>
    <t>本年支出</t>
  </si>
  <si>
    <t>表23</t>
  </si>
  <si>
    <t>2022年一般公共预算支出部门经济分类预算表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</si>
  <si>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</si>
  <si>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</si>
  <si>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</si>
  <si>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</si>
  <si>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</si>
  <si>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</si>
  <si>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</si>
  <si>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</si>
  <si>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</si>
  <si>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</si>
  <si>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</si>
  <si>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</si>
  <si>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</si>
  <si>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</si>
  <si>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水费</t>
  </si>
  <si>
    <t>电费</t>
  </si>
  <si>
    <t>邮电费</t>
  </si>
  <si>
    <t>物业管理费</t>
  </si>
  <si>
    <t>差旅费</t>
  </si>
  <si>
    <t>维修（护）费</t>
  </si>
  <si>
    <t>租赁费</t>
  </si>
  <si>
    <t>会议费</t>
  </si>
  <si>
    <t>培训费</t>
  </si>
  <si>
    <t>公务接待费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</si>
  <si>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</si>
  <si>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</si>
  <si>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</si>
  <si>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</si>
  <si>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</si>
  <si>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</si>
  <si>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</si>
  <si>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</si>
  <si>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</si>
  <si>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</si>
  <si>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抚恤金</t>
  </si>
  <si>
    <t>医疗费补助</t>
  </si>
  <si>
    <t>其他对个人和家庭的补助</t>
  </si>
  <si>
    <t>国内债务付息</t>
  </si>
  <si>
    <t>对社会保险基金补助</t>
  </si>
  <si>
    <t>表24：</t>
  </si>
  <si>
    <t>2022年大祥区本级政府债务余额和限额情况表</t>
  </si>
  <si>
    <t>表25</t>
  </si>
  <si>
    <t>2022年大祥区地方政府债务还本付息预算情况表</t>
  </si>
  <si>
    <t>金额单位：亿元</t>
  </si>
  <si>
    <t>2021年政府债券还本数额</t>
  </si>
  <si>
    <t>2021年政府债券付息数额</t>
  </si>
  <si>
    <t>2022年政府债券预计还本数额</t>
  </si>
  <si>
    <t>2022年政府债券预计付息数额</t>
  </si>
  <si>
    <t>一般债券</t>
  </si>
  <si>
    <t>专项债券</t>
  </si>
  <si>
    <t>表26</t>
  </si>
  <si>
    <t>大祥区2022年新增地方政府债券资金使用安排情况表</t>
  </si>
  <si>
    <t>区域</t>
  </si>
  <si>
    <t>新增一般债券</t>
  </si>
  <si>
    <t>新增专项债券</t>
  </si>
  <si>
    <t>项目名称</t>
  </si>
  <si>
    <t>金额</t>
  </si>
  <si>
    <t>邵阳市大祥区农村公路建设</t>
  </si>
  <si>
    <t>2022年大祥区老旧小区改造项目</t>
  </si>
  <si>
    <t>大祥区网格化中心服务管理平台项目</t>
  </si>
  <si>
    <t>邵阳市资江南岸雪峰桥至桂花桥段水环境综合治理工程项目</t>
  </si>
  <si>
    <t>高标准农田建设项目</t>
  </si>
  <si>
    <t>大祥区老屋桥、天子山等水库除险加固工程</t>
  </si>
  <si>
    <t>邵阳市大祥区垃圾分类、收集、运转一体化项目</t>
  </si>
  <si>
    <t>西苑小学建设</t>
  </si>
  <si>
    <t xml:space="preserve">   合  计</t>
  </si>
  <si>
    <t>表27：</t>
  </si>
  <si>
    <t>2022年大祥区一般公共预算本级基本支出预算表</t>
  </si>
  <si>
    <t>（政府预算支出经济分类科目）</t>
  </si>
  <si>
    <t>科目名称</t>
  </si>
  <si>
    <t>金  额</t>
  </si>
  <si>
    <t>一般公共预算经济分类支出合计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</si>
  <si>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</si>
  <si>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</si>
  <si>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</si>
  <si>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</si>
  <si>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</si>
  <si>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</si>
  <si>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</si>
  <si>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</si>
  <si>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</si>
  <si>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</si>
  <si>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</si>
  <si>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</si>
  <si>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</si>
  <si>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</si>
  <si>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</si>
  <si>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</si>
  <si>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</si>
  <si>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</si>
  <si>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</si>
  <si>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</si>
  <si>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</si>
  <si>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</si>
  <si>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</si>
  <si>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</si>
  <si>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</si>
  <si>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</si>
  <si>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</si>
  <si>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</si>
  <si>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</si>
  <si>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</si>
  <si>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 xml:space="preserve">  费用补贴</t>
  </si>
  <si>
    <t xml:space="preserve">  利息补贴</t>
  </si>
  <si>
    <t xml:space="preserve">  其他对企业补助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</si>
  <si>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</si>
  <si>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</si>
  <si>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</si>
  <si>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</si>
  <si>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</si>
  <si>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</si>
  <si>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</si>
  <si>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</si>
  <si>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</si>
  <si>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</si>
  <si>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</si>
  <si>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</si>
  <si>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</si>
  <si>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</si>
  <si>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</si>
  <si>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</si>
  <si>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预留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</si>
  <si>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</si>
  <si>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</si>
  <si>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</si>
  <si>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</si>
  <si>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</si>
  <si>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表28：</t>
  </si>
  <si>
    <t>2022年专项转移支付支出表</t>
  </si>
  <si>
    <t>城市最低生活保障金支出</t>
  </si>
  <si>
    <t>群众救助（城市低保4799万元、农村低保1004万元、孤儿资金）</t>
  </si>
  <si>
    <t>财政对城乡居民基本养老保险基金的补助</t>
  </si>
  <si>
    <t>城乡居民养老</t>
  </si>
  <si>
    <t>其他优抚支出</t>
  </si>
  <si>
    <t>优抚资金</t>
  </si>
  <si>
    <t>基本公共卫生服务</t>
  </si>
  <si>
    <t>基本公卫</t>
  </si>
  <si>
    <t>其他城乡社区公共设施支出</t>
  </si>
  <si>
    <t>老旧小区改造</t>
  </si>
  <si>
    <t>农村危房改造</t>
  </si>
  <si>
    <t>农村危房</t>
  </si>
  <si>
    <t>其他文化和旅游支出</t>
  </si>
  <si>
    <t>农村文化</t>
  </si>
  <si>
    <t>其他计划生育事务支出</t>
  </si>
  <si>
    <t>特别扶助、奖励扶助(农村计划生育家庭奖励75.26万元，独生子女死亡扶助100.84万元，独生子女伤亡扶助54.9万元、手术并发症36万元）</t>
  </si>
  <si>
    <t>退役士兵安置</t>
  </si>
  <si>
    <t>退役安置</t>
  </si>
  <si>
    <t>文化支出</t>
  </si>
  <si>
    <t>其他农业农村支出</t>
  </si>
  <si>
    <t>农业生产和改善农村环境</t>
  </si>
  <si>
    <t>农村厕所改造</t>
  </si>
  <si>
    <t>城乡医疗救助</t>
  </si>
  <si>
    <t>医疗救助</t>
  </si>
</sst>
</file>

<file path=xl/styles.xml><?xml version="1.0" encoding="utf-8"?>
<styleSheet xmlns="http://schemas.openxmlformats.org/spreadsheetml/2006/main" xmlns:xr9="http://schemas.microsoft.com/office/spreadsheetml/2016/revision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0.000_ "/>
    <numFmt numFmtId="178" formatCode="0.00_ "/>
    <numFmt numFmtId="179" formatCode="0.0000_ "/>
    <numFmt numFmtId="180" formatCode="#,##0_ "/>
    <numFmt numFmtId="181" formatCode="0.00_);[Red]\(0.00\)"/>
    <numFmt numFmtId="182" formatCode="0_ "/>
    <numFmt numFmtId="183" formatCode="#,##0_);[Red]\(#,##0\)"/>
    <numFmt numFmtId="184" formatCode="0_);[Red]\(0\)"/>
  </numFmts>
  <fonts count="93"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0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name val="SimSun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9"/>
      <name val="SimSun"/>
      <charset val="134"/>
    </font>
    <font>
      <sz val="8"/>
      <name val="SimSun"/>
      <charset val="134"/>
    </font>
    <font>
      <b/>
      <sz val="13"/>
      <name val="宋体"/>
      <charset val="134"/>
    </font>
    <font>
      <sz val="18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b/>
      <sz val="13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name val="仿宋_GB2312"/>
      <charset val="134"/>
    </font>
    <font>
      <sz val="18"/>
      <name val="Times New Roman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18"/>
      <name val="华文宋体"/>
      <charset val="134"/>
    </font>
    <font>
      <b/>
      <sz val="20"/>
      <name val="黑体"/>
      <charset val="134"/>
    </font>
    <font>
      <sz val="12"/>
      <name val="Arial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0"/>
      <name val="仿宋_GB2312"/>
      <charset val="134"/>
    </font>
    <font>
      <b/>
      <sz val="12"/>
      <name val="仿宋_GB2312"/>
      <charset val="134"/>
    </font>
    <font>
      <sz val="12"/>
      <color indexed="8"/>
      <name val="宋体_GB2312"/>
      <charset val="134"/>
    </font>
    <font>
      <b/>
      <sz val="16"/>
      <name val="Arial"/>
      <charset val="134"/>
    </font>
    <font>
      <b/>
      <sz val="11"/>
      <name val="宋体"/>
      <charset val="134"/>
    </font>
    <font>
      <b/>
      <sz val="10"/>
      <name val="SimSun"/>
      <charset val="134"/>
    </font>
    <font>
      <sz val="9"/>
      <name val="SimSun"/>
      <charset val="134"/>
    </font>
    <font>
      <sz val="9"/>
      <color indexed="8"/>
      <name val="宋体"/>
      <charset val="134"/>
    </font>
    <font>
      <b/>
      <sz val="14"/>
      <name val="华文宋体"/>
      <charset val="134"/>
    </font>
    <font>
      <sz val="12"/>
      <color indexed="8"/>
      <name val="宋体"/>
      <charset val="134"/>
    </font>
    <font>
      <b/>
      <sz val="14"/>
      <name val="Arial"/>
      <charset val="134"/>
    </font>
    <font>
      <sz val="12"/>
      <name val="黑体"/>
      <charset val="134"/>
    </font>
    <font>
      <b/>
      <sz val="12"/>
      <name val="SimSun"/>
      <charset val="134"/>
    </font>
    <font>
      <sz val="11"/>
      <name val="楷体_GB2312"/>
      <charset val="134"/>
    </font>
    <font>
      <sz val="10"/>
      <name val="Arial"/>
      <charset val="0"/>
    </font>
    <font>
      <b/>
      <sz val="16"/>
      <name val="华文宋体"/>
      <charset val="134"/>
    </font>
    <font>
      <sz val="10"/>
      <name val="楷体_GB2312"/>
      <charset val="134"/>
    </font>
    <font>
      <b/>
      <sz val="18"/>
      <name val="Times New Roman"/>
      <charset val="134"/>
    </font>
    <font>
      <sz val="12"/>
      <color indexed="8"/>
      <name val="楷体_GB2312"/>
      <charset val="134"/>
    </font>
    <font>
      <sz val="24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7"/>
      <name val="Small Fonts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sz val="12"/>
      <name val="Courier"/>
      <charset val="134"/>
    </font>
    <font>
      <sz val="10"/>
      <name val="Helv"/>
      <charset val="134"/>
    </font>
    <font>
      <sz val="18"/>
      <name val="宋体"/>
      <charset val="134"/>
    </font>
    <font>
      <b/>
      <sz val="16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indexed="9"/>
        <bgColor theme="0"/>
      </patternFill>
    </fill>
    <fill>
      <patternFill patternType="solid">
        <fgColor theme="6" tint="0.6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02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10" borderId="18" applyNumberFormat="0" applyFon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7" fillId="0" borderId="19" applyNumberFormat="0" applyFill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11" borderId="21" applyNumberFormat="0" applyAlignment="0" applyProtection="0">
      <alignment vertical="center"/>
    </xf>
    <xf numFmtId="0" fontId="70" fillId="12" borderId="22" applyNumberFormat="0" applyAlignment="0" applyProtection="0">
      <alignment vertical="center"/>
    </xf>
    <xf numFmtId="0" fontId="71" fillId="12" borderId="21" applyNumberFormat="0" applyAlignment="0" applyProtection="0">
      <alignment vertical="center"/>
    </xf>
    <xf numFmtId="0" fontId="72" fillId="13" borderId="23" applyNumberFormat="0" applyAlignment="0" applyProtection="0">
      <alignment vertical="center"/>
    </xf>
    <xf numFmtId="0" fontId="73" fillId="0" borderId="24" applyNumberFormat="0" applyFill="0" applyAlignment="0" applyProtection="0">
      <alignment vertical="center"/>
    </xf>
    <xf numFmtId="0" fontId="74" fillId="0" borderId="25" applyNumberFormat="0" applyFill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7" fillId="16" borderId="0" applyNumberFormat="0" applyBorder="0" applyAlignment="0" applyProtection="0">
      <alignment vertical="center"/>
    </xf>
    <xf numFmtId="0" fontId="78" fillId="1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79" fillId="19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8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79" fillId="23" borderId="0" applyNumberFormat="0" applyBorder="0" applyAlignment="0" applyProtection="0">
      <alignment vertical="center"/>
    </xf>
    <xf numFmtId="0" fontId="78" fillId="24" borderId="0" applyNumberFormat="0" applyBorder="0" applyAlignment="0" applyProtection="0">
      <alignment vertical="center"/>
    </xf>
    <xf numFmtId="0" fontId="78" fillId="2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79" fillId="27" borderId="0" applyNumberFormat="0" applyBorder="0" applyAlignment="0" applyProtection="0">
      <alignment vertical="center"/>
    </xf>
    <xf numFmtId="0" fontId="78" fillId="28" borderId="0" applyNumberFormat="0" applyBorder="0" applyAlignment="0" applyProtection="0">
      <alignment vertical="center"/>
    </xf>
    <xf numFmtId="0" fontId="78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78" fillId="32" borderId="0" applyNumberFormat="0" applyBorder="0" applyAlignment="0" applyProtection="0">
      <alignment vertical="center"/>
    </xf>
    <xf numFmtId="0" fontId="78" fillId="33" borderId="0" applyNumberFormat="0" applyBorder="0" applyAlignment="0" applyProtection="0">
      <alignment vertical="center"/>
    </xf>
    <xf numFmtId="0" fontId="79" fillId="34" borderId="0" applyNumberFormat="0" applyBorder="0" applyAlignment="0" applyProtection="0">
      <alignment vertical="center"/>
    </xf>
    <xf numFmtId="0" fontId="79" fillId="35" borderId="0" applyNumberFormat="0" applyBorder="0" applyAlignment="0" applyProtection="0">
      <alignment vertical="center"/>
    </xf>
    <xf numFmtId="0" fontId="78" fillId="36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79" fillId="38" borderId="0" applyNumberFormat="0" applyBorder="0" applyAlignment="0" applyProtection="0">
      <alignment vertical="center"/>
    </xf>
    <xf numFmtId="0" fontId="79" fillId="39" borderId="0" applyNumberFormat="0" applyBorder="0" applyAlignment="0" applyProtection="0">
      <alignment vertical="center"/>
    </xf>
    <xf numFmtId="0" fontId="78" fillId="40" borderId="0" applyNumberFormat="0" applyBorder="0" applyAlignment="0" applyProtection="0">
      <alignment vertical="center"/>
    </xf>
    <xf numFmtId="0" fontId="0" fillId="0" borderId="0"/>
    <xf numFmtId="0" fontId="33" fillId="0" borderId="0"/>
    <xf numFmtId="176" fontId="80" fillId="0" borderId="0" applyFill="0" applyBorder="0" applyAlignment="0"/>
    <xf numFmtId="0" fontId="33" fillId="0" borderId="0"/>
    <xf numFmtId="0" fontId="81" fillId="4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2" fillId="41" borderId="0" applyNumberFormat="0" applyBorder="0" applyAlignment="0" applyProtection="0">
      <alignment vertical="center"/>
    </xf>
    <xf numFmtId="37" fontId="83" fillId="0" borderId="0"/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0" fillId="0" borderId="0"/>
    <xf numFmtId="0" fontId="84" fillId="0" borderId="0" applyNumberFormat="0" applyFill="0" applyBorder="0" applyAlignment="0" applyProtection="0"/>
    <xf numFmtId="0" fontId="33" fillId="0" borderId="0"/>
    <xf numFmtId="0" fontId="85" fillId="0" borderId="26" applyNumberFormat="0" applyAlignment="0" applyProtection="0">
      <alignment horizontal="left" vertical="center"/>
    </xf>
    <xf numFmtId="0" fontId="85" fillId="0" borderId="15">
      <alignment horizontal="left" vertical="center"/>
    </xf>
    <xf numFmtId="0" fontId="82" fillId="4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42" borderId="0" applyNumberFormat="0" applyBorder="0" applyAlignment="0" applyProtection="0">
      <alignment vertical="center"/>
    </xf>
    <xf numFmtId="0" fontId="87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8" fillId="0" borderId="0"/>
    <xf numFmtId="41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9" fillId="0" borderId="0"/>
    <xf numFmtId="0" fontId="90" fillId="0" borderId="0"/>
    <xf numFmtId="0" fontId="0" fillId="0" borderId="0"/>
    <xf numFmtId="0" fontId="54" fillId="0" borderId="0"/>
    <xf numFmtId="0" fontId="0" fillId="0" borderId="0">
      <alignment vertical="center"/>
    </xf>
    <xf numFmtId="0" fontId="0" fillId="0" borderId="0"/>
    <xf numFmtId="0" fontId="0" fillId="0" borderId="0"/>
  </cellStyleXfs>
  <cellXfs count="38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vertical="center"/>
    </xf>
    <xf numFmtId="0" fontId="5" fillId="3" borderId="1" xfId="0" applyNumberFormat="1" applyFont="1" applyFill="1" applyBorder="1" applyAlignment="1" applyProtection="1">
      <alignment vertical="center"/>
    </xf>
    <xf numFmtId="3" fontId="5" fillId="4" borderId="1" xfId="0" applyNumberFormat="1" applyFont="1" applyFill="1" applyBorder="1" applyAlignment="1" applyProtection="1">
      <alignment horizontal="right" vertical="center"/>
    </xf>
    <xf numFmtId="0" fontId="5" fillId="3" borderId="4" xfId="0" applyNumberFormat="1" applyFont="1" applyFill="1" applyBorder="1" applyAlignment="1" applyProtection="1">
      <alignment vertical="center"/>
    </xf>
    <xf numFmtId="3" fontId="5" fillId="4" borderId="5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177" fontId="9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 wrapText="1"/>
    </xf>
    <xf numFmtId="179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7" fontId="13" fillId="3" borderId="1" xfId="0" applyNumberFormat="1" applyFont="1" applyFill="1" applyBorder="1" applyAlignment="1">
      <alignment horizontal="center" vertical="center"/>
    </xf>
    <xf numFmtId="178" fontId="13" fillId="3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7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4" fontId="16" fillId="0" borderId="6" xfId="74" applyNumberFormat="1" applyFont="1" applyFill="1" applyBorder="1" applyAlignment="1">
      <alignment horizontal="center" vertical="center" wrapText="1"/>
    </xf>
    <xf numFmtId="10" fontId="16" fillId="0" borderId="6" xfId="7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" fontId="19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center" vertical="center" wrapText="1"/>
    </xf>
    <xf numFmtId="4" fontId="20" fillId="5" borderId="7" xfId="0" applyNumberFormat="1" applyFont="1" applyFill="1" applyBorder="1" applyAlignment="1">
      <alignment horizontal="center" vertical="center" wrapText="1"/>
    </xf>
    <xf numFmtId="4" fontId="20" fillId="6" borderId="7" xfId="0" applyNumberFormat="1" applyFont="1" applyFill="1" applyBorder="1" applyAlignment="1">
      <alignment horizontal="center" vertical="center" wrapText="1"/>
    </xf>
    <xf numFmtId="4" fontId="20" fillId="3" borderId="7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2" fillId="0" borderId="0" xfId="79" applyFont="1" applyAlignment="1">
      <alignment horizontal="center" vertical="center"/>
    </xf>
    <xf numFmtId="0" fontId="23" fillId="0" borderId="8" xfId="79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5" fillId="0" borderId="1" xfId="79" applyFont="1" applyFill="1" applyBorder="1" applyAlignment="1">
      <alignment horizontal="center" vertical="center"/>
    </xf>
    <xf numFmtId="180" fontId="25" fillId="0" borderId="1" xfId="79" applyNumberFormat="1" applyFont="1" applyFill="1" applyBorder="1" applyAlignment="1">
      <alignment horizontal="center" vertical="center" wrapText="1"/>
    </xf>
    <xf numFmtId="180" fontId="26" fillId="0" borderId="1" xfId="79" applyNumberFormat="1" applyFont="1" applyFill="1" applyBorder="1" applyAlignment="1">
      <alignment horizontal="center" vertical="center" wrapText="1"/>
    </xf>
    <xf numFmtId="180" fontId="26" fillId="0" borderId="1" xfId="79" applyNumberFormat="1" applyFont="1" applyBorder="1" applyAlignment="1">
      <alignment horizontal="center" vertical="center" wrapText="1"/>
    </xf>
    <xf numFmtId="0" fontId="27" fillId="0" borderId="1" xfId="79" applyFont="1" applyFill="1" applyBorder="1" applyAlignment="1">
      <alignment horizontal="left" vertical="center"/>
    </xf>
    <xf numFmtId="180" fontId="27" fillId="0" borderId="1" xfId="79" applyNumberFormat="1" applyFont="1" applyFill="1" applyBorder="1" applyAlignment="1">
      <alignment horizontal="center" vertical="center" wrapText="1"/>
    </xf>
    <xf numFmtId="180" fontId="27" fillId="0" borderId="1" xfId="79" applyNumberFormat="1" applyFont="1" applyFill="1" applyBorder="1" applyAlignment="1">
      <alignment horizontal="center" vertical="center"/>
    </xf>
    <xf numFmtId="180" fontId="27" fillId="0" borderId="1" xfId="52" applyNumberFormat="1" applyFont="1" applyFill="1" applyBorder="1" applyAlignment="1">
      <alignment horizontal="center" vertical="center"/>
    </xf>
    <xf numFmtId="0" fontId="24" fillId="0" borderId="1" xfId="79" applyFont="1" applyFill="1" applyBorder="1" applyAlignment="1">
      <alignment horizontal="left" vertical="center"/>
    </xf>
    <xf numFmtId="180" fontId="24" fillId="0" borderId="1" xfId="79" applyNumberFormat="1" applyFont="1" applyBorder="1" applyAlignment="1">
      <alignment horizontal="center"/>
    </xf>
    <xf numFmtId="0" fontId="28" fillId="0" borderId="1" xfId="97" applyFont="1" applyBorder="1" applyAlignment="1">
      <alignment horizontal="center" vertical="center" shrinkToFit="1"/>
    </xf>
    <xf numFmtId="180" fontId="24" fillId="0" borderId="1" xfId="79" applyNumberFormat="1" applyFont="1" applyFill="1" applyBorder="1" applyAlignment="1">
      <alignment horizontal="center" vertical="center"/>
    </xf>
    <xf numFmtId="180" fontId="24" fillId="0" borderId="1" xfId="0" applyNumberFormat="1" applyFont="1" applyBorder="1" applyAlignment="1">
      <alignment horizontal="center" vertical="center"/>
    </xf>
    <xf numFmtId="180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180" fontId="27" fillId="0" borderId="1" xfId="52" applyNumberFormat="1" applyFont="1" applyBorder="1" applyAlignment="1">
      <alignment horizontal="center" vertical="center"/>
    </xf>
    <xf numFmtId="181" fontId="28" fillId="0" borderId="1" xfId="97" applyNumberFormat="1" applyFont="1" applyBorder="1" applyAlignment="1">
      <alignment horizontal="center" vertical="center" shrinkToFit="1"/>
    </xf>
    <xf numFmtId="180" fontId="24" fillId="0" borderId="1" xfId="79" applyNumberFormat="1" applyFont="1" applyFill="1" applyBorder="1" applyAlignment="1" applyProtection="1">
      <alignment horizontal="center" vertical="center"/>
      <protection locked="0"/>
    </xf>
    <xf numFmtId="180" fontId="24" fillId="0" borderId="1" xfId="52" applyNumberFormat="1" applyFont="1" applyFill="1" applyBorder="1" applyAlignment="1">
      <alignment horizontal="center"/>
    </xf>
    <xf numFmtId="180" fontId="24" fillId="0" borderId="1" xfId="5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13" fillId="0" borderId="0" xfId="71" applyFont="1">
      <alignment vertical="center"/>
    </xf>
    <xf numFmtId="0" fontId="29" fillId="0" borderId="0" xfId="71" applyNumberFormat="1" applyFont="1" applyFill="1" applyBorder="1" applyAlignment="1" applyProtection="1">
      <alignment horizontal="center" vertical="center"/>
    </xf>
    <xf numFmtId="0" fontId="30" fillId="0" borderId="0" xfId="71" applyNumberFormat="1" applyFont="1" applyFill="1" applyBorder="1" applyAlignment="1" applyProtection="1">
      <alignment horizontal="center" vertical="center"/>
    </xf>
    <xf numFmtId="0" fontId="28" fillId="0" borderId="0" xfId="71" applyNumberFormat="1" applyFont="1" applyFill="1" applyBorder="1" applyAlignment="1" applyProtection="1">
      <alignment horizontal="right" vertical="center"/>
    </xf>
    <xf numFmtId="178" fontId="31" fillId="0" borderId="9" xfId="0" applyNumberFormat="1" applyFont="1" applyFill="1" applyBorder="1" applyAlignment="1" applyProtection="1">
      <alignment horizontal="center" vertical="center"/>
    </xf>
    <xf numFmtId="178" fontId="31" fillId="0" borderId="10" xfId="0" applyNumberFormat="1" applyFont="1" applyFill="1" applyBorder="1" applyAlignment="1" applyProtection="1">
      <alignment horizontal="center" vertical="center"/>
    </xf>
    <xf numFmtId="178" fontId="28" fillId="0" borderId="11" xfId="0" applyNumberFormat="1" applyFont="1" applyFill="1" applyBorder="1" applyAlignment="1" applyProtection="1">
      <alignment vertical="center"/>
    </xf>
    <xf numFmtId="182" fontId="30" fillId="0" borderId="12" xfId="0" applyNumberFormat="1" applyFont="1" applyFill="1" applyBorder="1" applyAlignment="1" applyProtection="1">
      <alignment horizontal="center" vertical="center"/>
    </xf>
    <xf numFmtId="178" fontId="31" fillId="0" borderId="13" xfId="0" applyNumberFormat="1" applyFont="1" applyFill="1" applyBorder="1" applyAlignment="1" applyProtection="1">
      <alignment horizontal="center" vertical="center"/>
    </xf>
    <xf numFmtId="182" fontId="32" fillId="0" borderId="14" xfId="0" applyNumberFormat="1" applyFont="1" applyFill="1" applyBorder="1" applyAlignment="1" applyProtection="1">
      <alignment horizontal="center" vertical="center"/>
    </xf>
    <xf numFmtId="0" fontId="0" fillId="0" borderId="0" xfId="71" applyAlignment="1">
      <alignment vertical="center" wrapText="1"/>
    </xf>
    <xf numFmtId="0" fontId="33" fillId="0" borderId="0" xfId="78"/>
    <xf numFmtId="0" fontId="13" fillId="0" borderId="0" xfId="78" applyFont="1"/>
    <xf numFmtId="0" fontId="33" fillId="0" borderId="0" xfId="78" applyAlignment="1">
      <alignment horizontal="center"/>
    </xf>
    <xf numFmtId="178" fontId="33" fillId="0" borderId="0" xfId="78" applyNumberFormat="1" applyAlignment="1">
      <alignment horizontal="center"/>
    </xf>
    <xf numFmtId="0" fontId="34" fillId="0" borderId="0" xfId="78" applyFont="1" applyFill="1" applyAlignment="1" applyProtection="1">
      <alignment horizontal="center"/>
      <protection locked="0"/>
    </xf>
    <xf numFmtId="0" fontId="34" fillId="0" borderId="0" xfId="78" applyFont="1" applyFill="1" applyBorder="1" applyAlignment="1" applyProtection="1">
      <protection locked="0"/>
    </xf>
    <xf numFmtId="0" fontId="35" fillId="0" borderId="0" xfId="78" applyFont="1" applyFill="1" applyBorder="1" applyAlignment="1" applyProtection="1">
      <alignment horizontal="center"/>
      <protection locked="0"/>
    </xf>
    <xf numFmtId="178" fontId="36" fillId="0" borderId="0" xfId="78" applyNumberFormat="1" applyFont="1" applyFill="1" applyBorder="1" applyAlignment="1"/>
    <xf numFmtId="0" fontId="13" fillId="0" borderId="8" xfId="78" applyFont="1" applyFill="1" applyBorder="1" applyAlignment="1">
      <alignment horizontal="right"/>
    </xf>
    <xf numFmtId="178" fontId="0" fillId="0" borderId="2" xfId="78" applyNumberFormat="1" applyFont="1" applyFill="1" applyBorder="1" applyAlignment="1">
      <alignment horizontal="center" vertical="center" wrapText="1"/>
    </xf>
    <xf numFmtId="178" fontId="0" fillId="0" borderId="1" xfId="7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vertical="center"/>
      <protection locked="0"/>
    </xf>
    <xf numFmtId="180" fontId="0" fillId="0" borderId="1" xfId="71" applyNumberFormat="1" applyFont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" fontId="37" fillId="0" borderId="1" xfId="0" applyNumberFormat="1" applyFont="1" applyFill="1" applyBorder="1" applyAlignment="1" applyProtection="1">
      <alignment horizontal="center" vertical="center"/>
      <protection locked="0"/>
    </xf>
    <xf numFmtId="1" fontId="38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Alignment="1">
      <alignment horizontal="left" vertical="center" wrapText="1"/>
    </xf>
    <xf numFmtId="0" fontId="39" fillId="0" borderId="0" xfId="0" applyFont="1" applyFill="1" applyBorder="1" applyAlignment="1">
      <alignment vertical="center"/>
    </xf>
    <xf numFmtId="181" fontId="39" fillId="0" borderId="0" xfId="0" applyNumberFormat="1" applyFont="1" applyFill="1" applyBorder="1" applyAlignment="1">
      <alignment vertical="center"/>
    </xf>
    <xf numFmtId="0" fontId="15" fillId="0" borderId="0" xfId="97" applyFont="1" applyFill="1" applyAlignment="1">
      <alignment horizontal="center" vertical="center"/>
    </xf>
    <xf numFmtId="0" fontId="31" fillId="0" borderId="8" xfId="97" applyFont="1" applyFill="1" applyBorder="1" applyAlignment="1">
      <alignment vertical="center"/>
    </xf>
    <xf numFmtId="182" fontId="31" fillId="0" borderId="0" xfId="97" applyNumberFormat="1" applyFont="1" applyFill="1" applyAlignment="1">
      <alignment horizontal="right" vertical="center"/>
    </xf>
    <xf numFmtId="0" fontId="28" fillId="0" borderId="4" xfId="98" applyFont="1" applyBorder="1" applyAlignment="1">
      <alignment horizontal="center" vertical="center"/>
    </xf>
    <xf numFmtId="0" fontId="28" fillId="0" borderId="15" xfId="98" applyFont="1" applyBorder="1" applyAlignment="1">
      <alignment horizontal="center" vertical="center"/>
    </xf>
    <xf numFmtId="0" fontId="28" fillId="0" borderId="1" xfId="98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181" fontId="28" fillId="0" borderId="1" xfId="98" applyNumberFormat="1" applyFont="1" applyBorder="1" applyAlignment="1">
      <alignment horizontal="center" vertical="center" wrapText="1"/>
    </xf>
    <xf numFmtId="182" fontId="28" fillId="0" borderId="1" xfId="98" applyNumberFormat="1" applyFont="1" applyBorder="1" applyAlignment="1">
      <alignment horizontal="center" vertical="center" wrapText="1"/>
    </xf>
    <xf numFmtId="0" fontId="28" fillId="0" borderId="1" xfId="98" applyFont="1" applyBorder="1" applyAlignment="1">
      <alignment vertical="center"/>
    </xf>
    <xf numFmtId="181" fontId="31" fillId="0" borderId="1" xfId="97" applyNumberFormat="1" applyFont="1" applyFill="1" applyBorder="1" applyAlignment="1">
      <alignment horizontal="center" vertical="center"/>
    </xf>
    <xf numFmtId="0" fontId="31" fillId="0" borderId="4" xfId="97" applyFont="1" applyFill="1" applyBorder="1" applyAlignment="1">
      <alignment horizontal="center" vertical="center"/>
    </xf>
    <xf numFmtId="0" fontId="40" fillId="0" borderId="1" xfId="100" applyNumberFormat="1" applyFont="1" applyFill="1" applyBorder="1" applyAlignment="1">
      <alignment horizontal="center" vertical="center" wrapText="1" shrinkToFit="1"/>
    </xf>
    <xf numFmtId="0" fontId="28" fillId="0" borderId="1" xfId="98" applyFont="1" applyBorder="1" applyAlignment="1">
      <alignment vertical="center" shrinkToFit="1"/>
    </xf>
    <xf numFmtId="181" fontId="28" fillId="0" borderId="1" xfId="97" applyNumberFormat="1" applyFont="1" applyFill="1" applyBorder="1" applyAlignment="1">
      <alignment horizontal="center" vertical="center" shrinkToFit="1"/>
    </xf>
    <xf numFmtId="0" fontId="28" fillId="0" borderId="4" xfId="97" applyFont="1" applyFill="1" applyBorder="1" applyAlignment="1">
      <alignment horizontal="center" vertical="center" shrinkToFit="1"/>
    </xf>
    <xf numFmtId="0" fontId="28" fillId="0" borderId="1" xfId="98" applyFont="1" applyFill="1" applyBorder="1" applyAlignment="1">
      <alignment vertical="center" shrinkToFit="1"/>
    </xf>
    <xf numFmtId="181" fontId="31" fillId="0" borderId="1" xfId="97" applyNumberFormat="1" applyFont="1" applyFill="1" applyBorder="1" applyAlignment="1">
      <alignment horizontal="center" vertical="center" shrinkToFit="1"/>
    </xf>
    <xf numFmtId="181" fontId="31" fillId="0" borderId="4" xfId="97" applyNumberFormat="1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/>
    </xf>
    <xf numFmtId="0" fontId="0" fillId="0" borderId="4" xfId="99" applyBorder="1" applyAlignment="1">
      <alignment horizontal="center" vertical="center"/>
    </xf>
    <xf numFmtId="0" fontId="28" fillId="0" borderId="16" xfId="98" applyFont="1" applyFill="1" applyBorder="1" applyAlignment="1">
      <alignment vertical="center" shrinkToFit="1"/>
    </xf>
    <xf numFmtId="0" fontId="31" fillId="0" borderId="4" xfId="97" applyFont="1" applyFill="1" applyBorder="1" applyAlignment="1">
      <alignment horizontal="center" vertical="center" shrinkToFit="1"/>
    </xf>
    <xf numFmtId="0" fontId="0" fillId="0" borderId="1" xfId="99" applyFont="1" applyBorder="1">
      <alignment vertical="center"/>
    </xf>
    <xf numFmtId="181" fontId="0" fillId="0" borderId="1" xfId="99" applyNumberFormat="1" applyFont="1" applyBorder="1" applyAlignment="1">
      <alignment horizontal="center" vertical="center"/>
    </xf>
    <xf numFmtId="0" fontId="14" fillId="0" borderId="4" xfId="99" applyFont="1" applyBorder="1" applyAlignment="1">
      <alignment horizontal="center" vertical="center"/>
    </xf>
    <xf numFmtId="0" fontId="28" fillId="0" borderId="1" xfId="97" applyFont="1" applyFill="1" applyBorder="1" applyAlignment="1">
      <alignment vertical="center" shrinkToFit="1"/>
    </xf>
    <xf numFmtId="0" fontId="28" fillId="0" borderId="1" xfId="97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vertical="center"/>
    </xf>
    <xf numFmtId="183" fontId="41" fillId="0" borderId="1" xfId="98" applyNumberFormat="1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wrapText="1"/>
    </xf>
    <xf numFmtId="0" fontId="41" fillId="0" borderId="1" xfId="98" applyFont="1" applyBorder="1" applyAlignment="1">
      <alignment horizontal="center" vertical="center" shrinkToFit="1"/>
    </xf>
    <xf numFmtId="181" fontId="41" fillId="0" borderId="1" xfId="98" applyNumberFormat="1" applyFont="1" applyFill="1" applyBorder="1" applyAlignment="1">
      <alignment horizontal="center" vertical="center" shrinkToFit="1"/>
    </xf>
    <xf numFmtId="0" fontId="39" fillId="0" borderId="16" xfId="0" applyFont="1" applyFill="1" applyBorder="1" applyAlignment="1">
      <alignment horizontal="center" vertical="center" wrapText="1"/>
    </xf>
    <xf numFmtId="0" fontId="41" fillId="0" borderId="0" xfId="97" applyFont="1" applyFill="1" applyBorder="1" applyAlignment="1">
      <alignment horizontal="center" vertical="center" shrinkToFit="1"/>
    </xf>
    <xf numFmtId="0" fontId="39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2" fillId="0" borderId="0" xfId="79" applyFont="1" applyBorder="1" applyAlignment="1">
      <alignment horizontal="center" vertical="center"/>
    </xf>
    <xf numFmtId="0" fontId="42" fillId="0" borderId="0" xfId="79" applyFont="1" applyBorder="1" applyAlignment="1">
      <alignment vertical="center"/>
    </xf>
    <xf numFmtId="0" fontId="25" fillId="0" borderId="1" xfId="79" applyFont="1" applyFill="1" applyBorder="1" applyAlignment="1">
      <alignment horizontal="center" vertical="center" wrapText="1"/>
    </xf>
    <xf numFmtId="0" fontId="27" fillId="0" borderId="1" xfId="79" applyFont="1" applyFill="1" applyBorder="1" applyAlignment="1">
      <alignment horizontal="center" vertical="center" wrapText="1"/>
    </xf>
    <xf numFmtId="180" fontId="27" fillId="0" borderId="1" xfId="0" applyNumberFormat="1" applyFont="1" applyBorder="1" applyAlignment="1">
      <alignment horizontal="center" vertical="center"/>
    </xf>
    <xf numFmtId="180" fontId="27" fillId="0" borderId="1" xfId="0" applyNumberFormat="1" applyFont="1" applyFill="1" applyBorder="1" applyAlignment="1">
      <alignment horizontal="center" vertical="center"/>
    </xf>
    <xf numFmtId="180" fontId="14" fillId="0" borderId="0" xfId="0" applyNumberFormat="1" applyFont="1" applyAlignment="1">
      <alignment vertical="center"/>
    </xf>
    <xf numFmtId="0" fontId="31" fillId="0" borderId="9" xfId="0" applyNumberFormat="1" applyFont="1" applyFill="1" applyBorder="1" applyAlignment="1" applyProtection="1">
      <alignment horizontal="center" vertical="center"/>
    </xf>
    <xf numFmtId="184" fontId="31" fillId="0" borderId="10" xfId="0" applyNumberFormat="1" applyFont="1" applyFill="1" applyBorder="1" applyAlignment="1" applyProtection="1">
      <alignment horizontal="center" vertical="center"/>
    </xf>
    <xf numFmtId="0" fontId="28" fillId="0" borderId="11" xfId="0" applyNumberFormat="1" applyFont="1" applyFill="1" applyBorder="1" applyAlignment="1" applyProtection="1">
      <alignment horizontal="left" vertical="center"/>
    </xf>
    <xf numFmtId="0" fontId="28" fillId="0" borderId="11" xfId="0" applyNumberFormat="1" applyFont="1" applyFill="1" applyBorder="1" applyAlignment="1" applyProtection="1">
      <alignment horizontal="left" vertical="center"/>
      <protection locked="0"/>
    </xf>
    <xf numFmtId="182" fontId="30" fillId="0" borderId="12" xfId="0" applyNumberFormat="1" applyFont="1" applyFill="1" applyBorder="1" applyAlignment="1" applyProtection="1">
      <alignment horizontal="center" vertical="center"/>
      <protection locked="0"/>
    </xf>
    <xf numFmtId="0" fontId="31" fillId="0" borderId="13" xfId="0" applyNumberFormat="1" applyFont="1" applyFill="1" applyBorder="1" applyAlignment="1" applyProtection="1">
      <alignment horizontal="center" vertical="center"/>
    </xf>
    <xf numFmtId="182" fontId="10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/>
    <xf numFmtId="0" fontId="14" fillId="0" borderId="0" xfId="0" applyFont="1" applyFill="1" applyBorder="1" applyAlignment="1"/>
    <xf numFmtId="0" fontId="13" fillId="0" borderId="0" xfId="0" applyFont="1" applyFill="1" applyBorder="1" applyAlignment="1"/>
    <xf numFmtId="0" fontId="43" fillId="7" borderId="0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/>
    <xf numFmtId="0" fontId="5" fillId="7" borderId="0" xfId="0" applyFont="1" applyFill="1" applyBorder="1" applyAlignment="1">
      <alignment horizontal="right" vertical="center"/>
    </xf>
    <xf numFmtId="0" fontId="44" fillId="0" borderId="1" xfId="0" applyNumberFormat="1" applyFont="1" applyFill="1" applyBorder="1" applyAlignment="1" applyProtection="1">
      <alignment horizontal="center" vertical="center" wrapText="1"/>
    </xf>
    <xf numFmtId="0" fontId="44" fillId="0" borderId="1" xfId="0" applyNumberFormat="1" applyFont="1" applyFill="1" applyBorder="1" applyAlignment="1" applyProtection="1">
      <alignment horizontal="center" vertical="center"/>
    </xf>
    <xf numFmtId="180" fontId="44" fillId="0" borderId="1" xfId="0" applyNumberFormat="1" applyFont="1" applyFill="1" applyBorder="1" applyAlignment="1" applyProtection="1">
      <alignment horizontal="center" vertical="center"/>
    </xf>
    <xf numFmtId="180" fontId="0" fillId="0" borderId="0" xfId="0" applyNumberFormat="1" applyFont="1" applyFill="1" applyBorder="1" applyAlignment="1"/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71" applyAlignment="1">
      <alignment horizontal="right" vertical="center"/>
    </xf>
    <xf numFmtId="0" fontId="0" fillId="0" borderId="1" xfId="71" applyBorder="1" applyAlignment="1">
      <alignment horizontal="center" vertical="center"/>
    </xf>
    <xf numFmtId="49" fontId="0" fillId="0" borderId="1" xfId="71" applyNumberFormat="1" applyFont="1" applyFill="1" applyBorder="1" applyAlignment="1" applyProtection="1">
      <alignment horizontal="center" vertical="center" wrapText="1"/>
    </xf>
    <xf numFmtId="1" fontId="0" fillId="0" borderId="1" xfId="71" applyNumberFormat="1" applyFill="1" applyBorder="1" applyAlignment="1">
      <alignment horizontal="center" vertical="center"/>
    </xf>
    <xf numFmtId="1" fontId="14" fillId="0" borderId="1" xfId="71" applyNumberFormat="1" applyFont="1" applyBorder="1" applyAlignment="1">
      <alignment horizontal="center" vertical="center"/>
    </xf>
    <xf numFmtId="0" fontId="0" fillId="0" borderId="0" xfId="71" applyFont="1">
      <alignment vertical="center"/>
    </xf>
    <xf numFmtId="0" fontId="34" fillId="0" borderId="0" xfId="78" applyFont="1" applyAlignment="1" applyProtection="1">
      <alignment horizontal="center"/>
      <protection locked="0"/>
    </xf>
    <xf numFmtId="0" fontId="34" fillId="0" borderId="0" xfId="78" applyFont="1" applyAlignment="1" applyProtection="1">
      <protection locked="0"/>
    </xf>
    <xf numFmtId="178" fontId="36" fillId="0" borderId="0" xfId="78" applyNumberFormat="1" applyFont="1"/>
    <xf numFmtId="178" fontId="5" fillId="0" borderId="0" xfId="78" applyNumberFormat="1" applyFont="1" applyAlignment="1">
      <alignment horizontal="right" vertical="center"/>
    </xf>
    <xf numFmtId="178" fontId="0" fillId="0" borderId="2" xfId="78" applyNumberFormat="1" applyFont="1" applyBorder="1" applyAlignment="1">
      <alignment horizontal="center" vertical="center" wrapText="1"/>
    </xf>
    <xf numFmtId="178" fontId="0" fillId="0" borderId="3" xfId="78" applyNumberFormat="1" applyFont="1" applyBorder="1" applyAlignment="1">
      <alignment horizontal="center" vertical="center" wrapText="1"/>
    </xf>
    <xf numFmtId="0" fontId="0" fillId="0" borderId="1" xfId="71" applyFont="1" applyBorder="1" applyAlignment="1" applyProtection="1">
      <alignment vertical="center"/>
      <protection locked="0"/>
    </xf>
    <xf numFmtId="178" fontId="0" fillId="0" borderId="1" xfId="71" applyNumberFormat="1" applyFont="1" applyBorder="1" applyAlignment="1" applyProtection="1">
      <alignment horizontal="right" vertical="center"/>
      <protection locked="0"/>
    </xf>
    <xf numFmtId="0" fontId="0" fillId="0" borderId="1" xfId="71" applyFont="1" applyBorder="1" applyAlignment="1" applyProtection="1">
      <alignment horizontal="right" vertical="center"/>
      <protection locked="0"/>
    </xf>
    <xf numFmtId="0" fontId="0" fillId="0" borderId="1" xfId="71" applyFont="1" applyBorder="1" applyAlignment="1" applyProtection="1">
      <alignment vertical="center" wrapText="1"/>
      <protection locked="0"/>
    </xf>
    <xf numFmtId="0" fontId="0" fillId="0" borderId="1" xfId="71" applyFont="1" applyBorder="1">
      <alignment vertical="center"/>
    </xf>
    <xf numFmtId="0" fontId="13" fillId="0" borderId="1" xfId="71" applyFont="1" applyBorder="1" applyAlignment="1" applyProtection="1">
      <alignment vertical="center"/>
      <protection locked="0"/>
    </xf>
    <xf numFmtId="0" fontId="13" fillId="0" borderId="1" xfId="71" applyFont="1" applyBorder="1" applyProtection="1">
      <alignment vertical="center"/>
      <protection locked="0"/>
    </xf>
    <xf numFmtId="1" fontId="13" fillId="0" borderId="1" xfId="71" applyNumberFormat="1" applyFont="1" applyBorder="1" applyProtection="1">
      <alignment vertical="center"/>
      <protection locked="0"/>
    </xf>
    <xf numFmtId="1" fontId="14" fillId="0" borderId="1" xfId="71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right" vertical="center"/>
      <protection locked="0"/>
    </xf>
    <xf numFmtId="0" fontId="33" fillId="0" borderId="0" xfId="78" applyFont="1" applyFill="1" applyBorder="1" applyAlignment="1"/>
    <xf numFmtId="0" fontId="13" fillId="0" borderId="0" xfId="78" applyFont="1" applyFill="1" applyBorder="1" applyAlignment="1"/>
    <xf numFmtId="0" fontId="33" fillId="0" borderId="0" xfId="78" applyFont="1" applyFill="1" applyBorder="1" applyAlignment="1">
      <alignment horizontal="center"/>
    </xf>
    <xf numFmtId="178" fontId="33" fillId="0" borderId="0" xfId="78" applyNumberFormat="1" applyFont="1" applyFill="1" applyBorder="1" applyAlignment="1">
      <alignment horizontal="center"/>
    </xf>
    <xf numFmtId="0" fontId="0" fillId="0" borderId="0" xfId="78" applyFont="1" applyFill="1" applyBorder="1" applyAlignment="1"/>
    <xf numFmtId="0" fontId="0" fillId="0" borderId="0" xfId="78" applyFont="1" applyFill="1" applyBorder="1" applyAlignment="1">
      <alignment horizontal="right"/>
    </xf>
    <xf numFmtId="3" fontId="0" fillId="0" borderId="4" xfId="4" applyNumberFormat="1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right" vertical="center"/>
      <protection locked="0"/>
    </xf>
    <xf numFmtId="3" fontId="13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45" fillId="0" borderId="7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vertical="center" wrapText="1"/>
    </xf>
    <xf numFmtId="4" fontId="46" fillId="6" borderId="7" xfId="0" applyNumberFormat="1" applyFont="1" applyFill="1" applyBorder="1" applyAlignment="1">
      <alignment vertical="center" wrapText="1"/>
    </xf>
    <xf numFmtId="4" fontId="46" fillId="0" borderId="7" xfId="0" applyNumberFormat="1" applyFont="1" applyFill="1" applyBorder="1" applyAlignment="1">
      <alignment horizontal="right" vertical="center" wrapText="1"/>
    </xf>
    <xf numFmtId="4" fontId="46" fillId="0" borderId="7" xfId="0" applyNumberFormat="1" applyFont="1" applyFill="1" applyBorder="1" applyAlignment="1">
      <alignment vertical="center" wrapText="1"/>
    </xf>
    <xf numFmtId="4" fontId="46" fillId="6" borderId="7" xfId="0" applyNumberFormat="1" applyFont="1" applyFill="1" applyBorder="1" applyAlignment="1">
      <alignment horizontal="right" vertical="center" wrapText="1"/>
    </xf>
    <xf numFmtId="0" fontId="47" fillId="0" borderId="0" xfId="0" applyFont="1" applyFill="1" applyAlignment="1">
      <alignment vertical="center"/>
    </xf>
    <xf numFmtId="0" fontId="47" fillId="0" borderId="0" xfId="0" applyFont="1" applyFill="1" applyBorder="1" applyAlignment="1">
      <alignment vertical="center"/>
    </xf>
    <xf numFmtId="0" fontId="0" fillId="0" borderId="0" xfId="77" applyFont="1" applyFill="1" applyBorder="1" applyAlignment="1"/>
    <xf numFmtId="0" fontId="0" fillId="0" borderId="0" xfId="77" applyFont="1" applyBorder="1" applyAlignment="1"/>
    <xf numFmtId="0" fontId="13" fillId="0" borderId="0" xfId="78" applyFont="1" applyFill="1" applyBorder="1" applyAlignment="1">
      <alignment vertical="center"/>
    </xf>
    <xf numFmtId="0" fontId="48" fillId="0" borderId="0" xfId="77" applyFont="1" applyFill="1" applyBorder="1" applyAlignment="1">
      <alignment horizontal="center" vertical="center"/>
    </xf>
    <xf numFmtId="0" fontId="2" fillId="0" borderId="0" xfId="77" applyFont="1" applyFill="1" applyBorder="1" applyAlignment="1">
      <alignment horizontal="center" vertical="center"/>
    </xf>
    <xf numFmtId="0" fontId="13" fillId="0" borderId="0" xfId="77" applyFont="1" applyFill="1" applyBorder="1" applyAlignment="1">
      <alignment horizontal="right" vertical="center"/>
    </xf>
    <xf numFmtId="0" fontId="49" fillId="0" borderId="1" xfId="77" applyFont="1" applyFill="1" applyBorder="1" applyAlignment="1">
      <alignment horizontal="center" vertical="center"/>
    </xf>
    <xf numFmtId="0" fontId="49" fillId="0" borderId="2" xfId="77" applyFont="1" applyFill="1" applyBorder="1" applyAlignment="1">
      <alignment horizontal="center" vertical="center"/>
    </xf>
    <xf numFmtId="0" fontId="49" fillId="0" borderId="4" xfId="77" applyNumberFormat="1" applyFont="1" applyFill="1" applyBorder="1" applyAlignment="1" applyProtection="1">
      <alignment horizontal="center" vertical="center"/>
    </xf>
    <xf numFmtId="183" fontId="49" fillId="0" borderId="1" xfId="77" applyNumberFormat="1" applyFont="1" applyFill="1" applyBorder="1" applyAlignment="1">
      <alignment horizontal="right" vertical="center"/>
    </xf>
    <xf numFmtId="0" fontId="49" fillId="0" borderId="1" xfId="77" applyNumberFormat="1" applyFont="1" applyFill="1" applyBorder="1" applyAlignment="1" applyProtection="1">
      <alignment vertical="center"/>
    </xf>
    <xf numFmtId="183" fontId="49" fillId="0" borderId="3" xfId="77" applyNumberFormat="1" applyFont="1" applyFill="1" applyBorder="1" applyAlignment="1">
      <alignment horizontal="right" vertical="center"/>
    </xf>
    <xf numFmtId="0" fontId="0" fillId="0" borderId="1" xfId="77" applyFont="1" applyFill="1" applyBorder="1" applyAlignment="1">
      <alignment vertical="center"/>
    </xf>
    <xf numFmtId="0" fontId="33" fillId="0" borderId="0" xfId="78" applyFont="1" applyBorder="1"/>
    <xf numFmtId="0" fontId="47" fillId="0" borderId="0" xfId="59" applyFont="1" applyBorder="1" applyAlignment="1">
      <alignment horizontal="center" vertical="center"/>
    </xf>
    <xf numFmtId="0" fontId="47" fillId="0" borderId="0" xfId="59" applyFont="1" applyBorder="1" applyAlignment="1"/>
    <xf numFmtId="0" fontId="13" fillId="0" borderId="0" xfId="78" applyFont="1" applyBorder="1"/>
    <xf numFmtId="0" fontId="50" fillId="0" borderId="0" xfId="59" applyFont="1" applyBorder="1" applyAlignment="1">
      <alignment horizontal="center" vertical="center"/>
    </xf>
    <xf numFmtId="0" fontId="11" fillId="8" borderId="0" xfId="59" applyFont="1" applyFill="1" applyBorder="1" applyAlignment="1">
      <alignment vertical="center"/>
    </xf>
    <xf numFmtId="0" fontId="50" fillId="0" borderId="0" xfId="59" applyFont="1" applyBorder="1" applyAlignment="1">
      <alignment horizontal="center"/>
    </xf>
    <xf numFmtId="0" fontId="5" fillId="0" borderId="0" xfId="59" applyFont="1" applyBorder="1" applyAlignment="1">
      <alignment horizontal="center"/>
    </xf>
    <xf numFmtId="0" fontId="11" fillId="8" borderId="1" xfId="59" applyFont="1" applyFill="1" applyBorder="1" applyAlignment="1">
      <alignment horizontal="center" vertical="center"/>
    </xf>
    <xf numFmtId="0" fontId="33" fillId="0" borderId="1" xfId="59" applyFont="1" applyBorder="1" applyAlignment="1">
      <alignment horizontal="center" vertical="center"/>
    </xf>
    <xf numFmtId="0" fontId="47" fillId="8" borderId="1" xfId="59" applyFont="1" applyFill="1" applyBorder="1" applyAlignment="1">
      <alignment horizontal="center" vertical="center"/>
    </xf>
    <xf numFmtId="0" fontId="49" fillId="8" borderId="1" xfId="59" applyFont="1" applyFill="1" applyBorder="1" applyAlignment="1">
      <alignment horizontal="center" vertical="center"/>
    </xf>
    <xf numFmtId="183" fontId="49" fillId="8" borderId="1" xfId="59" applyNumberFormat="1" applyFont="1" applyFill="1" applyBorder="1" applyAlignment="1">
      <alignment horizontal="right" vertical="center"/>
    </xf>
    <xf numFmtId="183" fontId="11" fillId="8" borderId="1" xfId="59" applyNumberFormat="1" applyFont="1" applyFill="1" applyBorder="1" applyAlignment="1">
      <alignment horizontal="right" vertical="center"/>
    </xf>
    <xf numFmtId="183" fontId="11" fillId="8" borderId="1" xfId="59" applyNumberFormat="1" applyFont="1" applyFill="1" applyBorder="1" applyAlignment="1">
      <alignment horizontal="center" vertical="center"/>
    </xf>
    <xf numFmtId="0" fontId="5" fillId="0" borderId="0" xfId="59" applyFont="1" applyBorder="1" applyAlignment="1">
      <alignment horizontal="center" vertical="center"/>
    </xf>
    <xf numFmtId="0" fontId="33" fillId="0" borderId="0" xfId="78" applyFont="1"/>
    <xf numFmtId="0" fontId="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0" fillId="0" borderId="0" xfId="0" applyFont="1">
      <alignment vertical="center"/>
    </xf>
    <xf numFmtId="178" fontId="0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horizontal="center" vertical="center" wrapText="1"/>
    </xf>
    <xf numFmtId="178" fontId="13" fillId="0" borderId="0" xfId="0" applyNumberFormat="1" applyFont="1" applyFill="1" applyAlignment="1">
      <alignment horizontal="right" vertical="center"/>
    </xf>
    <xf numFmtId="49" fontId="51" fillId="0" borderId="1" xfId="101" applyNumberFormat="1" applyFont="1" applyFill="1" applyBorder="1" applyAlignment="1" applyProtection="1">
      <alignment horizontal="center" vertical="center" shrinkToFit="1"/>
      <protection locked="0"/>
    </xf>
    <xf numFmtId="0" fontId="51" fillId="0" borderId="1" xfId="0" applyFont="1" applyFill="1" applyBorder="1" applyAlignment="1">
      <alignment horizontal="center" vertical="center"/>
    </xf>
    <xf numFmtId="178" fontId="5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8" fontId="37" fillId="0" borderId="1" xfId="0" applyNumberFormat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178" fontId="52" fillId="9" borderId="1" xfId="0" applyNumberFormat="1" applyFont="1" applyFill="1" applyBorder="1" applyAlignment="1">
      <alignment vertical="center" wrapText="1"/>
    </xf>
    <xf numFmtId="0" fontId="38" fillId="0" borderId="1" xfId="0" applyFont="1" applyFill="1" applyBorder="1" applyAlignment="1">
      <alignment vertical="center"/>
    </xf>
    <xf numFmtId="178" fontId="19" fillId="9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46" fillId="9" borderId="1" xfId="0" applyNumberFormat="1" applyFont="1" applyFill="1" applyBorder="1" applyAlignment="1">
      <alignment vertical="center" wrapText="1"/>
    </xf>
    <xf numFmtId="178" fontId="38" fillId="0" borderId="1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 applyProtection="1">
      <alignment horizontal="left" vertical="center" wrapText="1"/>
    </xf>
    <xf numFmtId="0" fontId="38" fillId="0" borderId="0" xfId="0" applyFont="1">
      <alignment vertical="center"/>
    </xf>
    <xf numFmtId="0" fontId="33" fillId="0" borderId="0" xfId="78" applyFont="1" applyAlignment="1">
      <alignment horizontal="center"/>
    </xf>
    <xf numFmtId="178" fontId="33" fillId="0" borderId="0" xfId="78" applyNumberFormat="1" applyFont="1" applyAlignment="1">
      <alignment horizontal="center"/>
    </xf>
    <xf numFmtId="1" fontId="3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>
      <alignment vertical="center"/>
    </xf>
    <xf numFmtId="1" fontId="53" fillId="0" borderId="0" xfId="0" applyNumberFormat="1" applyFo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178" fontId="14" fillId="0" borderId="2" xfId="78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78" fontId="14" fillId="0" borderId="3" xfId="78" applyNumberFormat="1" applyFont="1" applyBorder="1" applyAlignment="1">
      <alignment horizontal="center" vertical="center" wrapText="1"/>
    </xf>
    <xf numFmtId="1" fontId="38" fillId="0" borderId="1" xfId="0" applyNumberFormat="1" applyFont="1" applyBorder="1" applyProtection="1">
      <alignment vertical="center"/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78" applyNumberFormat="1" applyFont="1" applyBorder="1" applyAlignment="1">
      <alignment horizontal="center" vertical="center"/>
    </xf>
    <xf numFmtId="178" fontId="38" fillId="0" borderId="1" xfId="78" applyNumberFormat="1" applyFont="1" applyBorder="1" applyAlignment="1">
      <alignment horizontal="center" vertical="center"/>
    </xf>
    <xf numFmtId="1" fontId="37" fillId="0" borderId="1" xfId="0" applyNumberFormat="1" applyFont="1" applyBorder="1" applyProtection="1">
      <alignment vertical="center"/>
      <protection locked="0"/>
    </xf>
    <xf numFmtId="1" fontId="37" fillId="0" borderId="1" xfId="0" applyNumberFormat="1" applyFont="1" applyBorder="1" applyAlignment="1">
      <alignment horizontal="center" vertical="center"/>
    </xf>
    <xf numFmtId="1" fontId="37" fillId="0" borderId="1" xfId="78" applyNumberFormat="1" applyFont="1" applyBorder="1" applyAlignment="1">
      <alignment horizontal="center" vertical="center"/>
    </xf>
    <xf numFmtId="178" fontId="37" fillId="0" borderId="1" xfId="78" applyNumberFormat="1" applyFont="1" applyBorder="1" applyAlignment="1">
      <alignment horizontal="center" vertical="center"/>
    </xf>
    <xf numFmtId="0" fontId="38" fillId="0" borderId="17" xfId="0" applyFont="1" applyBorder="1" applyAlignment="1">
      <alignment vertical="center" wrapText="1"/>
    </xf>
    <xf numFmtId="182" fontId="0" fillId="0" borderId="0" xfId="0" applyNumberFormat="1" applyAlignment="1">
      <alignment horizontal="center" vertical="center"/>
    </xf>
    <xf numFmtId="10" fontId="0" fillId="0" borderId="0" xfId="0" applyNumberFormat="1">
      <alignment vertical="center"/>
    </xf>
    <xf numFmtId="0" fontId="54" fillId="0" borderId="0" xfId="78" applyFont="1" applyFill="1" applyBorder="1" applyAlignment="1">
      <alignment horizontal="center"/>
    </xf>
    <xf numFmtId="178" fontId="54" fillId="0" borderId="0" xfId="78" applyNumberFormat="1" applyFont="1" applyFill="1" applyBorder="1" applyAlignment="1">
      <alignment horizontal="center"/>
    </xf>
    <xf numFmtId="0" fontId="54" fillId="0" borderId="0" xfId="78" applyFont="1" applyFill="1" applyBorder="1" applyAlignment="1"/>
    <xf numFmtId="0" fontId="34" fillId="0" borderId="0" xfId="78" applyFont="1" applyFill="1" applyBorder="1" applyAlignment="1" applyProtection="1">
      <alignment horizontal="center"/>
      <protection locked="0"/>
    </xf>
    <xf numFmtId="182" fontId="34" fillId="0" borderId="0" xfId="78" applyNumberFormat="1" applyFont="1" applyFill="1" applyBorder="1" applyAlignment="1" applyProtection="1">
      <alignment horizontal="center"/>
      <protection locked="0"/>
    </xf>
    <xf numFmtId="10" fontId="34" fillId="0" borderId="0" xfId="78" applyNumberFormat="1" applyFont="1" applyFill="1" applyBorder="1" applyAlignment="1" applyProtection="1">
      <alignment horizontal="center"/>
      <protection locked="0"/>
    </xf>
    <xf numFmtId="0" fontId="55" fillId="0" borderId="0" xfId="78" applyFont="1" applyFill="1" applyBorder="1" applyAlignment="1" applyProtection="1">
      <alignment vertical="center"/>
      <protection locked="0"/>
    </xf>
    <xf numFmtId="0" fontId="0" fillId="0" borderId="0" xfId="78" applyFont="1"/>
    <xf numFmtId="178" fontId="0" fillId="0" borderId="0" xfId="78" applyNumberFormat="1" applyFont="1"/>
    <xf numFmtId="182" fontId="0" fillId="0" borderId="0" xfId="78" applyNumberFormat="1" applyFont="1" applyAlignment="1">
      <alignment horizontal="center"/>
    </xf>
    <xf numFmtId="10" fontId="53" fillId="0" borderId="0" xfId="78" applyNumberFormat="1" applyFont="1"/>
    <xf numFmtId="0" fontId="14" fillId="0" borderId="2" xfId="78" applyFont="1" applyBorder="1" applyAlignment="1">
      <alignment horizontal="center" vertical="center"/>
    </xf>
    <xf numFmtId="0" fontId="14" fillId="0" borderId="2" xfId="78" applyFont="1" applyFill="1" applyBorder="1" applyAlignment="1">
      <alignment horizontal="center" vertical="center" wrapText="1"/>
    </xf>
    <xf numFmtId="182" fontId="14" fillId="0" borderId="2" xfId="78" applyNumberFormat="1" applyFont="1" applyBorder="1" applyAlignment="1">
      <alignment horizontal="center" vertical="center" wrapText="1"/>
    </xf>
    <xf numFmtId="10" fontId="14" fillId="0" borderId="2" xfId="78" applyNumberFormat="1" applyFont="1" applyBorder="1" applyAlignment="1">
      <alignment horizontal="center" vertical="center" wrapText="1"/>
    </xf>
    <xf numFmtId="0" fontId="14" fillId="0" borderId="3" xfId="78" applyFont="1" applyBorder="1" applyAlignment="1">
      <alignment horizontal="center" vertical="center"/>
    </xf>
    <xf numFmtId="0" fontId="14" fillId="0" borderId="3" xfId="78" applyFont="1" applyFill="1" applyBorder="1" applyAlignment="1">
      <alignment horizontal="center" vertical="center" wrapText="1"/>
    </xf>
    <xf numFmtId="182" fontId="14" fillId="0" borderId="3" xfId="78" applyNumberFormat="1" applyFont="1" applyBorder="1" applyAlignment="1">
      <alignment horizontal="center" vertical="center" wrapText="1"/>
    </xf>
    <xf numFmtId="10" fontId="14" fillId="0" borderId="3" xfId="78" applyNumberFormat="1" applyFont="1" applyBorder="1" applyAlignment="1">
      <alignment horizontal="center" vertical="center" wrapText="1"/>
    </xf>
    <xf numFmtId="184" fontId="37" fillId="0" borderId="1" xfId="78" applyNumberFormat="1" applyFont="1" applyFill="1" applyBorder="1" applyAlignment="1">
      <alignment horizontal="center" vertical="center"/>
    </xf>
    <xf numFmtId="182" fontId="37" fillId="0" borderId="1" xfId="78" applyNumberFormat="1" applyFont="1" applyBorder="1" applyAlignment="1">
      <alignment horizontal="center" vertical="center"/>
    </xf>
    <xf numFmtId="10" fontId="37" fillId="7" borderId="1" xfId="78" applyNumberFormat="1" applyFont="1" applyFill="1" applyBorder="1" applyAlignment="1">
      <alignment horizontal="center" vertical="center"/>
    </xf>
    <xf numFmtId="1" fontId="38" fillId="7" borderId="1" xfId="0" applyNumberFormat="1" applyFont="1" applyFill="1" applyBorder="1" applyAlignment="1" applyProtection="1">
      <alignment horizontal="left" vertical="center"/>
      <protection locked="0"/>
    </xf>
    <xf numFmtId="184" fontId="38" fillId="0" borderId="1" xfId="78" applyNumberFormat="1" applyFont="1" applyFill="1" applyBorder="1" applyAlignment="1">
      <alignment horizontal="center" vertical="center"/>
    </xf>
    <xf numFmtId="1" fontId="38" fillId="0" borderId="1" xfId="78" applyNumberFormat="1" applyFont="1" applyBorder="1" applyAlignment="1">
      <alignment horizontal="center"/>
    </xf>
    <xf numFmtId="182" fontId="38" fillId="0" borderId="1" xfId="78" applyNumberFormat="1" applyFont="1" applyBorder="1" applyAlignment="1">
      <alignment horizontal="center"/>
    </xf>
    <xf numFmtId="10" fontId="38" fillId="7" borderId="1" xfId="78" applyNumberFormat="1" applyFont="1" applyFill="1" applyBorder="1" applyAlignment="1">
      <alignment horizontal="center" vertical="center"/>
    </xf>
    <xf numFmtId="0" fontId="38" fillId="7" borderId="1" xfId="78" applyFont="1" applyFill="1" applyBorder="1" applyAlignment="1" applyProtection="1">
      <alignment horizontal="left" vertical="center"/>
      <protection locked="0"/>
    </xf>
    <xf numFmtId="1" fontId="38" fillId="7" borderId="1" xfId="78" applyNumberFormat="1" applyFont="1" applyFill="1" applyBorder="1" applyAlignment="1">
      <alignment horizontal="center"/>
    </xf>
    <xf numFmtId="0" fontId="56" fillId="0" borderId="1" xfId="78" applyFont="1" applyFill="1" applyBorder="1" applyAlignment="1">
      <alignment horizontal="center" vertical="center"/>
    </xf>
    <xf numFmtId="0" fontId="38" fillId="0" borderId="1" xfId="78" applyFont="1" applyBorder="1" applyProtection="1">
      <protection locked="0"/>
    </xf>
    <xf numFmtId="182" fontId="37" fillId="0" borderId="1" xfId="78" applyNumberFormat="1" applyFont="1" applyBorder="1" applyAlignment="1">
      <alignment horizontal="center"/>
    </xf>
    <xf numFmtId="0" fontId="56" fillId="7" borderId="1" xfId="78" applyFont="1" applyFill="1" applyBorder="1" applyAlignment="1" applyProtection="1">
      <alignment horizontal="left" vertical="center"/>
      <protection locked="0"/>
    </xf>
    <xf numFmtId="0" fontId="37" fillId="0" borderId="4" xfId="0" applyNumberFormat="1" applyFont="1" applyFill="1" applyBorder="1" applyAlignment="1" applyProtection="1">
      <alignment horizontal="left" vertical="center"/>
    </xf>
    <xf numFmtId="0" fontId="38" fillId="0" borderId="4" xfId="0" applyNumberFormat="1" applyFont="1" applyFill="1" applyBorder="1" applyAlignment="1" applyProtection="1">
      <alignment horizontal="left" vertical="center"/>
    </xf>
    <xf numFmtId="184" fontId="37" fillId="0" borderId="1" xfId="78" applyNumberFormat="1" applyFont="1" applyBorder="1" applyAlignment="1">
      <alignment horizontal="right" vertical="center"/>
    </xf>
    <xf numFmtId="184" fontId="37" fillId="0" borderId="1" xfId="78" applyNumberFormat="1" applyFont="1" applyBorder="1" applyAlignment="1">
      <alignment horizontal="center" vertical="center"/>
    </xf>
    <xf numFmtId="0" fontId="38" fillId="0" borderId="1" xfId="0" applyNumberFormat="1" applyFont="1" applyFill="1" applyBorder="1" applyAlignment="1" applyProtection="1">
      <alignment horizontal="left" vertical="center"/>
    </xf>
    <xf numFmtId="0" fontId="38" fillId="7" borderId="4" xfId="0" applyNumberFormat="1" applyFont="1" applyFill="1" applyBorder="1" applyAlignment="1" applyProtection="1">
      <alignment horizontal="left" vertical="center"/>
    </xf>
    <xf numFmtId="0" fontId="37" fillId="0" borderId="1" xfId="78" applyFont="1" applyBorder="1" applyAlignment="1" applyProtection="1">
      <alignment vertical="center"/>
      <protection locked="0"/>
    </xf>
    <xf numFmtId="0" fontId="0" fillId="0" borderId="0" xfId="75" applyFont="1"/>
    <xf numFmtId="0" fontId="38" fillId="0" borderId="0" xfId="75" applyFont="1" applyAlignment="1">
      <alignment horizontal="center" vertical="center"/>
    </xf>
    <xf numFmtId="0" fontId="38" fillId="0" borderId="0" xfId="75" applyFont="1"/>
    <xf numFmtId="0" fontId="0" fillId="0" borderId="0" xfId="75"/>
    <xf numFmtId="1" fontId="3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75" applyFont="1" applyAlignment="1">
      <alignment horizontal="center"/>
    </xf>
    <xf numFmtId="0" fontId="53" fillId="0" borderId="0" xfId="75" applyFont="1" applyAlignment="1">
      <alignment horizontal="right" vertical="center"/>
    </xf>
    <xf numFmtId="0" fontId="14" fillId="0" borderId="1" xfId="75" applyFont="1" applyBorder="1" applyAlignment="1">
      <alignment horizontal="center" vertical="center" wrapText="1"/>
    </xf>
    <xf numFmtId="0" fontId="38" fillId="0" borderId="1" xfId="75" applyFont="1" applyBorder="1" applyAlignment="1">
      <alignment horizontal="left" vertical="center"/>
    </xf>
    <xf numFmtId="182" fontId="37" fillId="0" borderId="1" xfId="75" applyNumberFormat="1" applyFont="1" applyBorder="1" applyAlignment="1">
      <alignment horizontal="right" vertical="center"/>
    </xf>
    <xf numFmtId="0" fontId="38" fillId="0" borderId="1" xfId="76" applyFont="1" applyBorder="1" applyAlignment="1">
      <alignment horizontal="right" vertical="center"/>
    </xf>
    <xf numFmtId="0" fontId="38" fillId="0" borderId="1" xfId="75" applyFont="1" applyBorder="1" applyAlignment="1">
      <alignment horizontal="right" vertical="center"/>
    </xf>
    <xf numFmtId="0" fontId="37" fillId="0" borderId="1" xfId="75" applyFont="1" applyBorder="1" applyAlignment="1">
      <alignment horizontal="right" vertical="center"/>
    </xf>
    <xf numFmtId="1" fontId="34" fillId="0" borderId="0" xfId="0" applyNumberFormat="1" applyFont="1" applyFill="1" applyBorder="1" applyAlignment="1" applyProtection="1">
      <alignment horizontal="center" vertical="center"/>
      <protection locked="0"/>
    </xf>
    <xf numFmtId="0" fontId="57" fillId="0" borderId="0" xfId="75" applyFont="1" applyAlignment="1">
      <alignment horizontal="center"/>
    </xf>
    <xf numFmtId="0" fontId="0" fillId="0" borderId="0" xfId="75" applyFont="1" applyAlignment="1">
      <alignment horizontal="right"/>
    </xf>
    <xf numFmtId="182" fontId="37" fillId="0" borderId="1" xfId="75" applyNumberFormat="1" applyFont="1" applyBorder="1" applyAlignment="1">
      <alignment horizontal="center" vertical="center"/>
    </xf>
    <xf numFmtId="0" fontId="38" fillId="0" borderId="1" xfId="76" applyFont="1" applyBorder="1" applyAlignment="1">
      <alignment horizontal="left" vertical="center"/>
    </xf>
    <xf numFmtId="182" fontId="38" fillId="0" borderId="1" xfId="75" applyNumberFormat="1" applyFont="1" applyBorder="1" applyAlignment="1">
      <alignment horizontal="center" vertical="center"/>
    </xf>
    <xf numFmtId="0" fontId="58" fillId="7" borderId="1" xfId="75" applyFont="1" applyFill="1" applyBorder="1" applyAlignment="1">
      <alignment horizontal="center" vertical="center"/>
    </xf>
    <xf numFmtId="0" fontId="53" fillId="0" borderId="1" xfId="76" applyFont="1" applyBorder="1" applyAlignment="1">
      <alignment horizontal="left" vertical="center"/>
    </xf>
    <xf numFmtId="0" fontId="38" fillId="0" borderId="1" xfId="75" applyFont="1" applyBorder="1" applyAlignment="1">
      <alignment horizontal="center" vertical="center"/>
    </xf>
    <xf numFmtId="0" fontId="37" fillId="0" borderId="1" xfId="76" applyFont="1" applyBorder="1" applyAlignment="1">
      <alignment horizontal="left" vertical="center"/>
    </xf>
    <xf numFmtId="0" fontId="59" fillId="0" borderId="0" xfId="0" applyFont="1" applyFill="1" applyBorder="1" applyAlignment="1">
      <alignment horizontal="center"/>
    </xf>
  </cellXfs>
  <cellStyles count="1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_ET_STYLE_NoName_00_" xfId="50"/>
    <cellStyle name="Calc Currency (0)" xfId="51"/>
    <cellStyle name="常规永州市机关事业单位社保处（市本级）" xfId="52"/>
    <cellStyle name="差_11、2018年一般公共预算市对县级专项转移支付分项目预算表" xfId="53"/>
    <cellStyle name="千位分隔[0] 2" xfId="54"/>
    <cellStyle name="差_2013年市本级政府基金汇总表" xfId="55"/>
    <cellStyle name="no dec" xfId="56"/>
    <cellStyle name="差_11、2018年一般公共预算市对县级专项转移支付分项目预算表_税收返还和转移支付" xfId="57"/>
    <cellStyle name="差_2019年政府采购预算汇总表" xfId="58"/>
    <cellStyle name="常规 2" xfId="59"/>
    <cellStyle name="ColLevel_1" xfId="60"/>
    <cellStyle name="gcd" xfId="61"/>
    <cellStyle name="Header1" xfId="62"/>
    <cellStyle name="Header2" xfId="63"/>
    <cellStyle name="差_2013年组市本级政府基金汇总表" xfId="64"/>
    <cellStyle name="RowLevel_1" xfId="65"/>
    <cellStyle name="差_11、2018年一般公共预算市对县级专项转移支付分项目预算表_2019年市级对县市区政府性基金分地区预算汇总表" xfId="66"/>
    <cellStyle name="差_2019年市级对县市区政府性基金分地区预算汇总表" xfId="67"/>
    <cellStyle name="差_邵阳市2019年部门预算汇总表" xfId="68"/>
    <cellStyle name="差_税收返还和转移支付" xfId="69"/>
    <cellStyle name="常规 3" xfId="70"/>
    <cellStyle name="常规 4" xfId="71"/>
    <cellStyle name="常规 5" xfId="72"/>
    <cellStyle name="常规 7" xfId="73"/>
    <cellStyle name="常规 8" xfId="74"/>
    <cellStyle name="常规_06年全市财政收支平衡表060725" xfId="75"/>
    <cellStyle name="常规_2007年市级财政收支平衡表" xfId="76"/>
    <cellStyle name="常规_2017年对下专项转移支付预算表12.21" xfId="77"/>
    <cellStyle name="常规_全省收入" xfId="78"/>
    <cellStyle name="常规_市本级企业养老保险08年预算" xfId="79"/>
    <cellStyle name="好_11、2018年一般公共预算市对县级专项转移支付分项目预算表" xfId="80"/>
    <cellStyle name="好_11、2018年一般公共预算市对县级专项转移支付分项目预算表_2019年市级对县市区政府性基金分地区预算汇总表" xfId="81"/>
    <cellStyle name="好_11、2018年一般公共预算市对县级专项转移支付分项目预算表_税收返还和转移支付" xfId="82"/>
    <cellStyle name="好_2013年市本级政府基金汇总表" xfId="83"/>
    <cellStyle name="好_2013年组市本级政府基金汇总表" xfId="84"/>
    <cellStyle name="好_2019年市级对县市区政府性基金分地区预算汇总表" xfId="85"/>
    <cellStyle name="好_2019年政府采购预算汇总表" xfId="86"/>
    <cellStyle name="好_邵阳市2019年部门预算汇总表" xfId="87"/>
    <cellStyle name="好_税收返还和转移支付" xfId="88"/>
    <cellStyle name="普通_97-917" xfId="89"/>
    <cellStyle name="千分位[0]_laroux" xfId="90"/>
    <cellStyle name="千分位_97-917" xfId="91"/>
    <cellStyle name="千位[0]_1" xfId="92"/>
    <cellStyle name="千位_1" xfId="93"/>
    <cellStyle name="千位分隔 2" xfId="94"/>
    <cellStyle name="未定义" xfId="95"/>
    <cellStyle name="样式 1" xfId="96"/>
    <cellStyle name="常规_2010年部门预算表格" xfId="97"/>
    <cellStyle name="常规_Sheet2" xfId="98"/>
    <cellStyle name="常规 11" xfId="99"/>
    <cellStyle name="常规_2010年部门预算表格 2 2" xfId="100"/>
    <cellStyle name="常规_邵阳市双清区2007年综合财政预算（0323）" xfId="10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9044;&#20915;&#31639;&#20844;&#24320;\2022&#24180;&#22823;&#25919;&#24220;&#39044;&#31639;&#20844;&#2432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12"/>
      <sheetName val="13"/>
      <sheetName val="表14"/>
      <sheetName val="表15"/>
      <sheetName val="表16"/>
      <sheetName val="表17"/>
      <sheetName val="表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P7">
            <v>160.58</v>
          </cell>
        </row>
        <row r="10">
          <cell r="AP10">
            <v>169</v>
          </cell>
        </row>
        <row r="11">
          <cell r="AM11">
            <v>12091.6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showGridLines="0" zoomScale="85" zoomScaleNormal="85" workbookViewId="0">
      <selection activeCell="T24" sqref="T24"/>
    </sheetView>
  </sheetViews>
  <sheetFormatPr defaultColWidth="9" defaultRowHeight="14.25" outlineLevelCol="7"/>
  <cols>
    <col min="1" max="16384" width="9" style="3"/>
  </cols>
  <sheetData>
    <row r="1" ht="31.5" spans="8:8">
      <c r="H1" s="380" t="s">
        <v>0</v>
      </c>
    </row>
    <row r="2" ht="19" customHeight="1" spans="1:8">
      <c r="A2" s="186" t="s">
        <v>1</v>
      </c>
      <c r="H2" s="380"/>
    </row>
    <row r="3" ht="19" customHeight="1" spans="1:8">
      <c r="A3" s="186" t="s">
        <v>2</v>
      </c>
      <c r="H3" s="380"/>
    </row>
    <row r="4" ht="19" customHeight="1" spans="1:1">
      <c r="A4" s="186" t="s">
        <v>3</v>
      </c>
    </row>
    <row r="5" ht="19" customHeight="1" spans="1:1">
      <c r="A5" s="186" t="s">
        <v>4</v>
      </c>
    </row>
    <row r="6" ht="19" customHeight="1" spans="1:1">
      <c r="A6" s="186" t="s">
        <v>5</v>
      </c>
    </row>
    <row r="7" ht="19" customHeight="1" spans="1:1">
      <c r="A7" s="186" t="s">
        <v>6</v>
      </c>
    </row>
    <row r="8" ht="19" customHeight="1" spans="1:1">
      <c r="A8" s="186" t="s">
        <v>7</v>
      </c>
    </row>
    <row r="9" ht="19" customHeight="1" spans="1:1">
      <c r="A9" s="186" t="s">
        <v>8</v>
      </c>
    </row>
    <row r="10" ht="19" customHeight="1" spans="1:1">
      <c r="A10" s="3" t="s">
        <v>9</v>
      </c>
    </row>
    <row r="11" ht="19" customHeight="1" spans="1:1">
      <c r="A11" s="3" t="s">
        <v>10</v>
      </c>
    </row>
    <row r="12" ht="19" customHeight="1" spans="1:1">
      <c r="A12" s="3" t="s">
        <v>11</v>
      </c>
    </row>
    <row r="13" ht="19" customHeight="1" spans="1:1">
      <c r="A13" s="3" t="s">
        <v>12</v>
      </c>
    </row>
    <row r="14" ht="19" customHeight="1" spans="1:1">
      <c r="A14" s="3" t="s">
        <v>13</v>
      </c>
    </row>
    <row r="15" ht="19" customHeight="1" spans="1:1">
      <c r="A15" s="3" t="s">
        <v>14</v>
      </c>
    </row>
    <row r="16" ht="19" customHeight="1" spans="1:1">
      <c r="A16" s="186" t="s">
        <v>15</v>
      </c>
    </row>
    <row r="17" ht="19" customHeight="1" spans="1:1">
      <c r="A17" s="186" t="s">
        <v>16</v>
      </c>
    </row>
    <row r="18" ht="19" customHeight="1" spans="1:1">
      <c r="A18" s="186" t="s">
        <v>17</v>
      </c>
    </row>
    <row r="19" ht="19" customHeight="1" spans="1:1">
      <c r="A19" s="3" t="s">
        <v>18</v>
      </c>
    </row>
    <row r="20" ht="19" customHeight="1" spans="1:1">
      <c r="A20" s="3" t="s">
        <v>19</v>
      </c>
    </row>
    <row r="21" ht="19" customHeight="1" spans="1:1">
      <c r="A21" s="3" t="s">
        <v>20</v>
      </c>
    </row>
    <row r="22" ht="19" customHeight="1" spans="1:1">
      <c r="A22" s="3" t="s">
        <v>21</v>
      </c>
    </row>
    <row r="23" ht="19" customHeight="1" spans="1:1">
      <c r="A23" s="3" t="s">
        <v>22</v>
      </c>
    </row>
    <row r="24" ht="19" customHeight="1" spans="1:1">
      <c r="A24" s="3" t="s">
        <v>23</v>
      </c>
    </row>
    <row r="25" ht="19" customHeight="1" spans="1:1">
      <c r="A25" s="3" t="s">
        <v>24</v>
      </c>
    </row>
    <row r="26" ht="19" customHeight="1" spans="1:1">
      <c r="A26" s="3" t="s">
        <v>25</v>
      </c>
    </row>
    <row r="27" ht="19" customHeight="1" spans="1:1">
      <c r="A27" s="3" t="s">
        <v>26</v>
      </c>
    </row>
    <row r="28" ht="19" customHeight="1" spans="1:1">
      <c r="A28" s="3" t="s">
        <v>27</v>
      </c>
    </row>
    <row r="29" ht="19" customHeight="1" spans="1:1">
      <c r="A29" s="3" t="s">
        <v>28</v>
      </c>
    </row>
  </sheetData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36"/>
  <sheetViews>
    <sheetView workbookViewId="0">
      <selection activeCell="E23" sqref="E23"/>
    </sheetView>
  </sheetViews>
  <sheetFormatPr defaultColWidth="9" defaultRowHeight="14.25" outlineLevelCol="3"/>
  <cols>
    <col min="1" max="1" width="31.625" style="1" customWidth="1"/>
    <col min="2" max="2" width="24.875" style="1" customWidth="1"/>
    <col min="3" max="5" width="17" style="1" customWidth="1"/>
    <col min="6" max="16384" width="9" style="1"/>
  </cols>
  <sheetData>
    <row r="1" s="222" customFormat="1" ht="18.75" customHeight="1" spans="1:3">
      <c r="A1" s="223" t="s">
        <v>809</v>
      </c>
      <c r="B1" s="224"/>
      <c r="C1" s="225"/>
    </row>
    <row r="2" ht="27" customHeight="1" spans="1:4">
      <c r="A2" s="114" t="s">
        <v>810</v>
      </c>
      <c r="B2" s="114"/>
      <c r="C2" s="115"/>
      <c r="D2" s="115"/>
    </row>
    <row r="3" ht="15.75" customHeight="1" spans="1:4">
      <c r="A3" s="116"/>
      <c r="B3" s="116"/>
      <c r="C3" s="116"/>
      <c r="D3" s="116"/>
    </row>
    <row r="4" ht="19.5" customHeight="1" spans="1:2">
      <c r="A4" s="226"/>
      <c r="B4" s="227" t="s">
        <v>31</v>
      </c>
    </row>
    <row r="5" ht="24.95" customHeight="1" spans="1:2">
      <c r="A5" s="119" t="s">
        <v>755</v>
      </c>
      <c r="B5" s="120" t="s">
        <v>811</v>
      </c>
    </row>
    <row r="6" s="5" customFormat="1" ht="24.95" customHeight="1" spans="1:2">
      <c r="A6" s="228" t="s">
        <v>812</v>
      </c>
      <c r="B6" s="229">
        <v>0</v>
      </c>
    </row>
    <row r="7" s="5" customFormat="1" ht="24.95" customHeight="1" spans="1:2">
      <c r="A7" s="127" t="s">
        <v>813</v>
      </c>
      <c r="B7" s="229">
        <v>0</v>
      </c>
    </row>
    <row r="8" s="5" customFormat="1" ht="24.95" customHeight="1" spans="1:2">
      <c r="A8" s="127" t="s">
        <v>814</v>
      </c>
      <c r="B8" s="229">
        <v>0</v>
      </c>
    </row>
    <row r="9" s="5" customFormat="1" ht="24.95" customHeight="1" spans="1:2">
      <c r="A9" s="230" t="s">
        <v>815</v>
      </c>
      <c r="B9" s="229">
        <v>0</v>
      </c>
    </row>
    <row r="10" s="5" customFormat="1" ht="24.95" customHeight="1" spans="1:2">
      <c r="A10" s="228" t="s">
        <v>816</v>
      </c>
      <c r="B10" s="229">
        <v>0</v>
      </c>
    </row>
    <row r="11" s="5" customFormat="1" ht="24.95" customHeight="1" spans="1:2">
      <c r="A11" s="127" t="s">
        <v>817</v>
      </c>
      <c r="B11" s="229">
        <v>0</v>
      </c>
    </row>
    <row r="12" s="5" customFormat="1" ht="24.95" customHeight="1" spans="1:2">
      <c r="A12" s="127" t="s">
        <v>818</v>
      </c>
      <c r="B12" s="229">
        <v>0</v>
      </c>
    </row>
    <row r="13" s="5" customFormat="1" ht="24.95" customHeight="1" spans="1:2">
      <c r="A13" s="127"/>
      <c r="B13" s="231"/>
    </row>
    <row r="14" s="5" customFormat="1" ht="24.95" customHeight="1" spans="1:2">
      <c r="A14" s="127"/>
      <c r="B14" s="231"/>
    </row>
    <row r="15" s="5" customFormat="1" ht="24.95" customHeight="1" spans="1:2">
      <c r="A15" s="228"/>
      <c r="B15" s="231"/>
    </row>
    <row r="16" s="5" customFormat="1" ht="24.95" customHeight="1" spans="1:2">
      <c r="A16" s="127"/>
      <c r="B16" s="231"/>
    </row>
    <row r="17" s="5" customFormat="1" ht="24.95" customHeight="1" spans="1:2">
      <c r="A17" s="127"/>
      <c r="B17" s="231"/>
    </row>
    <row r="18" s="5" customFormat="1" ht="24.95" customHeight="1" spans="1:2">
      <c r="A18" s="127"/>
      <c r="B18" s="231"/>
    </row>
    <row r="19" s="5" customFormat="1" ht="24.95" customHeight="1" spans="1:2">
      <c r="A19" s="127"/>
      <c r="B19" s="231"/>
    </row>
    <row r="20" s="5" customFormat="1" ht="24.95" customHeight="1" spans="1:2">
      <c r="A20" s="127" t="s">
        <v>819</v>
      </c>
      <c r="B20" s="231">
        <f>SUM(B6:B18)</f>
        <v>0</v>
      </c>
    </row>
    <row r="21" s="5" customFormat="1" ht="24.95" customHeight="1" spans="1:2">
      <c r="A21" s="129"/>
      <c r="B21" s="129"/>
    </row>
    <row r="22" s="5" customFormat="1" ht="24.95" customHeight="1" spans="1:2">
      <c r="A22" s="127" t="s">
        <v>35</v>
      </c>
      <c r="B22" s="127"/>
    </row>
    <row r="23" s="5" customFormat="1" ht="24.95" customHeight="1" spans="1:2">
      <c r="A23" s="127" t="s">
        <v>48</v>
      </c>
      <c r="B23" s="127"/>
    </row>
    <row r="24" s="5" customFormat="1" ht="24.95" customHeight="1" spans="1:2">
      <c r="A24" s="129" t="s">
        <v>820</v>
      </c>
      <c r="B24" s="129"/>
    </row>
    <row r="25" s="5" customFormat="1" ht="24.95" customHeight="1" spans="1:2">
      <c r="A25" s="127" t="s">
        <v>821</v>
      </c>
      <c r="B25" s="232"/>
    </row>
    <row r="26" s="5" customFormat="1" ht="24.95" customHeight="1" spans="1:2">
      <c r="A26" s="130" t="s">
        <v>822</v>
      </c>
      <c r="B26" s="131">
        <f>B20+B22++B23+B24+B25</f>
        <v>0</v>
      </c>
    </row>
    <row r="27" s="5" customFormat="1" ht="24.95" customHeight="1" spans="1:2">
      <c r="A27" s="1"/>
      <c r="B27" s="1"/>
    </row>
    <row r="28" s="5" customFormat="1" ht="24.95" customHeight="1" spans="1:2">
      <c r="A28" s="1"/>
      <c r="B28" s="1"/>
    </row>
    <row r="29" s="5" customFormat="1" ht="23.25" customHeight="1" spans="1:2">
      <c r="A29" s="1"/>
      <c r="B29" s="1"/>
    </row>
    <row r="30" s="5" customFormat="1" ht="24.95" customHeight="1" spans="1:2">
      <c r="A30" s="1"/>
      <c r="B30" s="1"/>
    </row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</sheetData>
  <mergeCells count="1">
    <mergeCell ref="A2:B2"/>
  </mergeCells>
  <printOptions horizontalCentered="1"/>
  <pageMargins left="0.59" right="0.47" top="0.37" bottom="0.72" header="0.67" footer="0.47"/>
  <pageSetup paperSize="9" firstPageNumber="44" orientation="portrait" useFirstPageNumber="1"/>
  <headerFooter alignWithMargins="0" scaleWithDoc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42"/>
  <sheetViews>
    <sheetView workbookViewId="0">
      <selection activeCell="A2" sqref="A2:B2"/>
    </sheetView>
  </sheetViews>
  <sheetFormatPr defaultColWidth="9" defaultRowHeight="14.25" outlineLevelCol="3"/>
  <cols>
    <col min="1" max="1" width="44.25" style="1" customWidth="1"/>
    <col min="2" max="2" width="19.875" style="1" customWidth="1"/>
    <col min="3" max="4" width="9" style="1" customWidth="1"/>
    <col min="5" max="5" width="9.375" style="1" customWidth="1"/>
    <col min="6" max="16384" width="9" style="1"/>
  </cols>
  <sheetData>
    <row r="1" s="110" customFormat="1" ht="18.75" customHeight="1" spans="1:3">
      <c r="A1" s="111" t="s">
        <v>823</v>
      </c>
      <c r="B1" s="112"/>
      <c r="C1" s="113"/>
    </row>
    <row r="2" ht="27" customHeight="1" spans="1:4">
      <c r="A2" s="114" t="s">
        <v>824</v>
      </c>
      <c r="B2" s="114"/>
      <c r="C2" s="115"/>
      <c r="D2" s="115"/>
    </row>
    <row r="3" ht="15.75" customHeight="1" spans="1:4">
      <c r="A3" s="116"/>
      <c r="B3" s="116"/>
      <c r="C3" s="116"/>
      <c r="D3" s="116"/>
    </row>
    <row r="4" ht="19.5" customHeight="1" spans="1:2">
      <c r="A4" s="117"/>
      <c r="B4" s="118" t="s">
        <v>31</v>
      </c>
    </row>
    <row r="5" ht="24.95" customHeight="1" spans="1:2">
      <c r="A5" s="119" t="s">
        <v>755</v>
      </c>
      <c r="B5" s="120" t="s">
        <v>811</v>
      </c>
    </row>
    <row r="6" s="5" customFormat="1" ht="24.95" customHeight="1" spans="1:2">
      <c r="A6" s="121" t="s">
        <v>825</v>
      </c>
      <c r="B6" s="122">
        <v>0</v>
      </c>
    </row>
    <row r="7" s="5" customFormat="1" ht="24.95" customHeight="1" spans="1:2">
      <c r="A7" s="121" t="s">
        <v>826</v>
      </c>
      <c r="B7" s="122">
        <v>0</v>
      </c>
    </row>
    <row r="8" s="5" customFormat="1" ht="24.95" customHeight="1" spans="1:2">
      <c r="A8" s="121" t="s">
        <v>827</v>
      </c>
      <c r="B8" s="122">
        <v>0</v>
      </c>
    </row>
    <row r="9" s="5" customFormat="1" ht="24.95" customHeight="1" spans="1:2">
      <c r="A9" s="123" t="s">
        <v>828</v>
      </c>
      <c r="B9" s="122">
        <v>0</v>
      </c>
    </row>
    <row r="10" s="5" customFormat="1" ht="24.95" customHeight="1" spans="1:2">
      <c r="A10" s="124" t="s">
        <v>829</v>
      </c>
      <c r="B10" s="122">
        <v>0</v>
      </c>
    </row>
    <row r="11" s="5" customFormat="1" ht="24.95" customHeight="1" spans="1:2">
      <c r="A11" s="124" t="s">
        <v>830</v>
      </c>
      <c r="B11" s="122">
        <v>0</v>
      </c>
    </row>
    <row r="12" s="5" customFormat="1" ht="24.95" customHeight="1" spans="1:2">
      <c r="A12" s="124" t="s">
        <v>831</v>
      </c>
      <c r="B12" s="122">
        <v>0</v>
      </c>
    </row>
    <row r="13" s="5" customFormat="1" ht="24.95" customHeight="1" spans="1:2">
      <c r="A13" s="124" t="s">
        <v>832</v>
      </c>
      <c r="B13" s="122">
        <v>0</v>
      </c>
    </row>
    <row r="14" s="5" customFormat="1" ht="24.95" customHeight="1" spans="1:2">
      <c r="A14" s="125" t="s">
        <v>833</v>
      </c>
      <c r="B14" s="122">
        <v>0</v>
      </c>
    </row>
    <row r="15" s="5" customFormat="1" ht="24.95" customHeight="1" spans="1:2">
      <c r="A15" s="126" t="s">
        <v>834</v>
      </c>
      <c r="B15" s="122">
        <v>0</v>
      </c>
    </row>
    <row r="16" s="5" customFormat="1" ht="24.95" customHeight="1" spans="1:2">
      <c r="A16" s="127" t="s">
        <v>835</v>
      </c>
      <c r="B16" s="122">
        <v>0</v>
      </c>
    </row>
    <row r="17" s="5" customFormat="1" ht="24.95" customHeight="1" spans="1:2">
      <c r="A17" s="124" t="s">
        <v>836</v>
      </c>
      <c r="B17" s="122">
        <v>0</v>
      </c>
    </row>
    <row r="18" s="5" customFormat="1" ht="24.95" customHeight="1" spans="1:2">
      <c r="A18" s="127" t="s">
        <v>837</v>
      </c>
      <c r="B18" s="122">
        <v>0</v>
      </c>
    </row>
    <row r="19" s="5" customFormat="1" ht="24.95" customHeight="1" spans="1:2">
      <c r="A19" s="128" t="s">
        <v>838</v>
      </c>
      <c r="B19" s="122">
        <v>0</v>
      </c>
    </row>
    <row r="20" s="5" customFormat="1" ht="24.95" customHeight="1" spans="1:2">
      <c r="A20" s="121" t="s">
        <v>839</v>
      </c>
      <c r="B20" s="122">
        <v>0</v>
      </c>
    </row>
    <row r="21" s="5" customFormat="1" ht="24.95" customHeight="1" spans="1:2">
      <c r="A21" s="121" t="s">
        <v>840</v>
      </c>
      <c r="B21" s="122">
        <v>0</v>
      </c>
    </row>
    <row r="22" s="5" customFormat="1" ht="24.95" customHeight="1" spans="1:2">
      <c r="A22" s="121" t="s">
        <v>841</v>
      </c>
      <c r="B22" s="122">
        <v>0</v>
      </c>
    </row>
    <row r="23" s="5" customFormat="1" ht="24.95" customHeight="1" spans="1:2">
      <c r="A23" s="121" t="s">
        <v>842</v>
      </c>
      <c r="B23" s="122">
        <v>0</v>
      </c>
    </row>
    <row r="24" s="5" customFormat="1" ht="24.95" customHeight="1" spans="1:2">
      <c r="A24" s="121" t="s">
        <v>843</v>
      </c>
      <c r="B24" s="122">
        <v>0</v>
      </c>
    </row>
    <row r="25" s="5" customFormat="1" ht="24.95" customHeight="1" spans="1:2">
      <c r="A25" s="127"/>
      <c r="B25" s="122"/>
    </row>
    <row r="26" s="5" customFormat="1" ht="24.95" customHeight="1" spans="1:2">
      <c r="A26" s="127" t="s">
        <v>844</v>
      </c>
      <c r="B26" s="122">
        <v>0</v>
      </c>
    </row>
    <row r="27" s="5" customFormat="1" ht="24.95" customHeight="1" spans="1:2">
      <c r="A27" s="129" t="s">
        <v>845</v>
      </c>
      <c r="B27" s="122">
        <v>0</v>
      </c>
    </row>
    <row r="28" s="5" customFormat="1" ht="24.95" customHeight="1" spans="1:2">
      <c r="A28" s="127" t="s">
        <v>846</v>
      </c>
      <c r="B28" s="122">
        <v>0</v>
      </c>
    </row>
    <row r="29" s="5" customFormat="1" ht="24.95" customHeight="1" spans="1:2">
      <c r="A29" s="129" t="s">
        <v>57</v>
      </c>
      <c r="B29" s="122">
        <v>0</v>
      </c>
    </row>
    <row r="30" s="5" customFormat="1" ht="24.95" customHeight="1" spans="1:2">
      <c r="A30" s="127" t="s">
        <v>847</v>
      </c>
      <c r="B30" s="122">
        <v>0</v>
      </c>
    </row>
    <row r="31" s="5" customFormat="1" ht="24.95" customHeight="1" spans="1:2">
      <c r="A31" s="127" t="s">
        <v>848</v>
      </c>
      <c r="B31" s="122">
        <v>0</v>
      </c>
    </row>
    <row r="32" s="5" customFormat="1" ht="24.95" customHeight="1" spans="1:2">
      <c r="A32" s="130" t="s">
        <v>849</v>
      </c>
      <c r="B32" s="131">
        <f>SUM(B26:B31)</f>
        <v>0</v>
      </c>
    </row>
    <row r="33" s="5" customFormat="1" ht="24.95" customHeight="1" spans="1:2">
      <c r="A33" s="1"/>
      <c r="B33" s="1"/>
    </row>
    <row r="34" s="5" customFormat="1" ht="24.95" customHeight="1" spans="1:2">
      <c r="A34" s="1"/>
      <c r="B34" s="1"/>
    </row>
    <row r="35" s="5" customFormat="1" ht="23.25" customHeight="1" spans="1:2">
      <c r="A35" s="1"/>
      <c r="B35" s="1"/>
    </row>
    <row r="36" s="5" customFormat="1" ht="24.95" customHeight="1" spans="1:2">
      <c r="A36" s="1"/>
      <c r="B36" s="1"/>
    </row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</sheetData>
  <mergeCells count="1">
    <mergeCell ref="A2:B2"/>
  </mergeCells>
  <printOptions horizontalCentered="1"/>
  <pageMargins left="0.59" right="0.47" top="0.37" bottom="0.72" header="0.67" footer="0.47"/>
  <pageSetup paperSize="9" firstPageNumber="44" orientation="portrait" useFirstPageNumber="1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D41"/>
  <sheetViews>
    <sheetView showZeros="0" workbookViewId="0">
      <selection activeCell="B6" sqref="B6:B31"/>
    </sheetView>
  </sheetViews>
  <sheetFormatPr defaultColWidth="28.375" defaultRowHeight="14.25" outlineLevelCol="3"/>
  <cols>
    <col min="1" max="1" width="49.25" style="55" customWidth="1"/>
    <col min="2" max="2" width="24.375" style="55" customWidth="1"/>
    <col min="3" max="4" width="9" style="55" hidden="1" customWidth="1"/>
    <col min="5" max="5" width="9.375" style="55" customWidth="1"/>
    <col min="6" max="252" width="9" style="55" customWidth="1"/>
    <col min="253" max="253" width="27.5" style="55" customWidth="1"/>
    <col min="254" max="254" width="6.75" style="55" customWidth="1"/>
    <col min="255" max="255" width="7.125" style="55" customWidth="1"/>
    <col min="256" max="16384" width="28.375" style="55"/>
  </cols>
  <sheetData>
    <row r="1" s="110" customFormat="1" ht="18.75" customHeight="1" spans="1:3">
      <c r="A1" s="111" t="s">
        <v>850</v>
      </c>
      <c r="B1" s="112"/>
      <c r="C1" s="113"/>
    </row>
    <row r="2" ht="27" customHeight="1" spans="1:4">
      <c r="A2" s="206" t="s">
        <v>851</v>
      </c>
      <c r="B2" s="206"/>
      <c r="C2" s="207"/>
      <c r="D2" s="207"/>
    </row>
    <row r="3" ht="19.5" customHeight="1" spans="1:2">
      <c r="A3" s="208"/>
      <c r="B3" s="209" t="s">
        <v>31</v>
      </c>
    </row>
    <row r="4" ht="24.95" customHeight="1" spans="1:2">
      <c r="A4" s="210" t="s">
        <v>62</v>
      </c>
      <c r="B4" s="210" t="s">
        <v>811</v>
      </c>
    </row>
    <row r="5" ht="24.95" customHeight="1" spans="1:2">
      <c r="A5" s="211"/>
      <c r="B5" s="211"/>
    </row>
    <row r="6" s="205" customFormat="1" ht="24.95" customHeight="1" spans="1:2">
      <c r="A6" s="212" t="s">
        <v>825</v>
      </c>
      <c r="B6" s="213"/>
    </row>
    <row r="7" s="205" customFormat="1" ht="24.95" customHeight="1" spans="1:2">
      <c r="A7" s="212" t="s">
        <v>826</v>
      </c>
      <c r="B7" s="214">
        <v>0</v>
      </c>
    </row>
    <row r="8" s="205" customFormat="1" ht="24.95" customHeight="1" spans="1:2">
      <c r="A8" s="212" t="s">
        <v>827</v>
      </c>
      <c r="B8" s="214"/>
    </row>
    <row r="9" s="205" customFormat="1" ht="24.95" customHeight="1" spans="1:2">
      <c r="A9" s="215" t="s">
        <v>828</v>
      </c>
      <c r="B9" s="214"/>
    </row>
    <row r="10" s="205" customFormat="1" ht="24.95" customHeight="1" spans="1:2">
      <c r="A10" s="128" t="s">
        <v>829</v>
      </c>
      <c r="B10" s="214"/>
    </row>
    <row r="11" s="205" customFormat="1" ht="24.95" customHeight="1" spans="1:2">
      <c r="A11" s="128" t="s">
        <v>830</v>
      </c>
      <c r="B11" s="214"/>
    </row>
    <row r="12" s="205" customFormat="1" ht="24.95" customHeight="1" spans="1:2">
      <c r="A12" s="128" t="s">
        <v>832</v>
      </c>
      <c r="B12" s="214"/>
    </row>
    <row r="13" s="205" customFormat="1" ht="24.95" customHeight="1" spans="1:2">
      <c r="A13" s="215" t="s">
        <v>833</v>
      </c>
      <c r="B13" s="214"/>
    </row>
    <row r="14" s="205" customFormat="1" ht="24.95" customHeight="1" spans="1:2">
      <c r="A14" s="212" t="s">
        <v>834</v>
      </c>
      <c r="B14" s="214"/>
    </row>
    <row r="15" s="205" customFormat="1" ht="24.95" customHeight="1" spans="1:2">
      <c r="A15" s="212" t="s">
        <v>835</v>
      </c>
      <c r="B15" s="214"/>
    </row>
    <row r="16" s="205" customFormat="1" ht="24.95" customHeight="1" spans="1:2">
      <c r="A16" s="128" t="s">
        <v>836</v>
      </c>
      <c r="B16" s="214"/>
    </row>
    <row r="17" s="205" customFormat="1" ht="24.95" customHeight="1" spans="1:2">
      <c r="A17" s="212" t="s">
        <v>837</v>
      </c>
      <c r="B17" s="214"/>
    </row>
    <row r="18" s="205" customFormat="1" ht="24.95" customHeight="1" spans="1:2">
      <c r="A18" s="128" t="s">
        <v>838</v>
      </c>
      <c r="B18" s="214"/>
    </row>
    <row r="19" s="205" customFormat="1" ht="24.95" customHeight="1" spans="1:2">
      <c r="A19" s="212" t="s">
        <v>839</v>
      </c>
      <c r="B19" s="214"/>
    </row>
    <row r="20" s="205" customFormat="1" ht="24.95" customHeight="1" spans="1:2">
      <c r="A20" s="212" t="s">
        <v>840</v>
      </c>
      <c r="B20" s="214"/>
    </row>
    <row r="21" s="205" customFormat="1" ht="24.95" customHeight="1" spans="1:2">
      <c r="A21" s="212" t="s">
        <v>841</v>
      </c>
      <c r="B21" s="216"/>
    </row>
    <row r="22" s="205" customFormat="1" ht="24.95" customHeight="1" spans="1:2">
      <c r="A22" s="212" t="s">
        <v>842</v>
      </c>
      <c r="B22" s="214"/>
    </row>
    <row r="23" s="205" customFormat="1" ht="24.95" customHeight="1" spans="1:2">
      <c r="A23" s="212" t="s">
        <v>843</v>
      </c>
      <c r="B23" s="214"/>
    </row>
    <row r="24" s="205" customFormat="1" ht="24.95" customHeight="1" spans="1:2">
      <c r="A24" s="217"/>
      <c r="B24" s="214"/>
    </row>
    <row r="25" s="205" customFormat="1" ht="24.95" customHeight="1" spans="1:2">
      <c r="A25" s="218" t="s">
        <v>844</v>
      </c>
      <c r="B25" s="214"/>
    </row>
    <row r="26" s="205" customFormat="1" ht="24.95" customHeight="1" spans="1:2">
      <c r="A26" s="216" t="s">
        <v>845</v>
      </c>
      <c r="B26" s="216"/>
    </row>
    <row r="27" s="205" customFormat="1" ht="24.95" customHeight="1" spans="1:2">
      <c r="A27" s="218" t="s">
        <v>846</v>
      </c>
      <c r="B27" s="216"/>
    </row>
    <row r="28" s="205" customFormat="1" ht="24.95" customHeight="1" spans="1:2">
      <c r="A28" s="216" t="s">
        <v>57</v>
      </c>
      <c r="B28" s="216"/>
    </row>
    <row r="29" s="205" customFormat="1" ht="24.95" customHeight="1" spans="1:2">
      <c r="A29" s="218" t="s">
        <v>847</v>
      </c>
      <c r="B29" s="218"/>
    </row>
    <row r="30" s="205" customFormat="1" ht="24.95" customHeight="1" spans="1:2">
      <c r="A30" s="218" t="s">
        <v>848</v>
      </c>
      <c r="B30" s="219"/>
    </row>
    <row r="31" s="205" customFormat="1" ht="24.95" customHeight="1" spans="1:2">
      <c r="A31" s="220" t="s">
        <v>849</v>
      </c>
      <c r="B31" s="221">
        <f>B25++B26+B27+B28+B29+B30</f>
        <v>0</v>
      </c>
    </row>
    <row r="32" s="205" customFormat="1" ht="24.95" customHeight="1" spans="1:2">
      <c r="A32" s="55"/>
      <c r="B32" s="55"/>
    </row>
    <row r="33" s="205" customFormat="1" ht="24.95" customHeight="1" spans="1:2">
      <c r="A33" s="55"/>
      <c r="B33" s="55"/>
    </row>
    <row r="34" s="205" customFormat="1" ht="23.25" customHeight="1" spans="1:2">
      <c r="A34" s="55"/>
      <c r="B34" s="55"/>
    </row>
    <row r="35" s="205" customFormat="1" ht="24.95" customHeight="1" spans="1:2">
      <c r="A35" s="55"/>
      <c r="B35" s="55"/>
    </row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</sheetData>
  <mergeCells count="3">
    <mergeCell ref="A2:B2"/>
    <mergeCell ref="A4:A5"/>
    <mergeCell ref="B4:B5"/>
  </mergeCells>
  <printOptions horizontalCentered="1"/>
  <pageMargins left="0.59" right="0.47" top="0.37" bottom="0.72" header="0.67" footer="0.47"/>
  <pageSetup paperSize="9" firstPageNumber="44" orientation="portrait" useFirstPageNumber="1"/>
  <headerFooter alignWithMargins="0" scaleWithDoc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6"/>
  <sheetViews>
    <sheetView workbookViewId="0">
      <selection activeCell="F34" sqref="F34"/>
    </sheetView>
  </sheetViews>
  <sheetFormatPr defaultColWidth="25.625" defaultRowHeight="14.25" outlineLevelRow="5" outlineLevelCol="1"/>
  <cols>
    <col min="1" max="1" width="27.375" style="55" customWidth="1"/>
    <col min="2" max="2" width="32" style="55" customWidth="1"/>
    <col min="3" max="253" width="9" style="55" customWidth="1"/>
    <col min="254" max="16384" width="25.625" style="55"/>
  </cols>
  <sheetData>
    <row r="1" customFormat="1" spans="1:1">
      <c r="A1" s="198" t="s">
        <v>852</v>
      </c>
    </row>
    <row r="2" customFormat="1" ht="18.75" spans="1:2">
      <c r="A2" s="199" t="s">
        <v>853</v>
      </c>
      <c r="B2" s="199"/>
    </row>
    <row r="3" ht="30" customHeight="1" spans="2:2">
      <c r="B3" s="200" t="s">
        <v>31</v>
      </c>
    </row>
    <row r="4" ht="30" customHeight="1" spans="1:2">
      <c r="A4" s="201" t="s">
        <v>854</v>
      </c>
      <c r="B4" s="201" t="s">
        <v>143</v>
      </c>
    </row>
    <row r="5" ht="30" customHeight="1" spans="1:2">
      <c r="A5" s="202" t="s">
        <v>751</v>
      </c>
      <c r="B5" s="203">
        <v>0</v>
      </c>
    </row>
    <row r="6" ht="30" customHeight="1" spans="1:2">
      <c r="A6" s="201" t="s">
        <v>778</v>
      </c>
      <c r="B6" s="204">
        <f>SUM(B5:B5)</f>
        <v>0</v>
      </c>
    </row>
  </sheetData>
  <mergeCells count="1">
    <mergeCell ref="A2:B2"/>
  </mergeCells>
  <pageMargins left="0.984027777777778" right="0.75" top="1" bottom="1" header="0.511111111111111" footer="0.511111111111111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7"/>
  <sheetViews>
    <sheetView workbookViewId="0">
      <selection activeCell="F23" sqref="F23"/>
    </sheetView>
  </sheetViews>
  <sheetFormatPr defaultColWidth="9" defaultRowHeight="14.25" outlineLevelCol="2"/>
  <cols>
    <col min="1" max="1" width="54.125" style="3" customWidth="1"/>
    <col min="2" max="2" width="21.5" style="3" customWidth="1"/>
    <col min="3" max="16384" width="9" style="3"/>
  </cols>
  <sheetData>
    <row r="1" spans="1:1">
      <c r="A1" s="188" t="s">
        <v>850</v>
      </c>
    </row>
    <row r="2" ht="30.75" customHeight="1" spans="1:2">
      <c r="A2" s="189" t="s">
        <v>855</v>
      </c>
      <c r="B2" s="189"/>
    </row>
    <row r="3" ht="18.75" customHeight="1" spans="1:2">
      <c r="A3" s="190"/>
      <c r="B3" s="191" t="s">
        <v>31</v>
      </c>
    </row>
    <row r="4" s="186" customFormat="1" ht="24.95" customHeight="1" spans="1:2">
      <c r="A4" s="192" t="s">
        <v>856</v>
      </c>
      <c r="B4" s="192" t="s">
        <v>811</v>
      </c>
    </row>
    <row r="5" s="186" customFormat="1" ht="24.95" customHeight="1" spans="1:3">
      <c r="A5" s="193" t="s">
        <v>752</v>
      </c>
      <c r="B5" s="194">
        <f>B6+B10+B16+B21</f>
        <v>0</v>
      </c>
      <c r="C5" s="195"/>
    </row>
    <row r="6" s="187" customFormat="1" ht="24.95" customHeight="1" spans="1:2">
      <c r="A6" s="196" t="s">
        <v>121</v>
      </c>
      <c r="B6" s="183">
        <v>0</v>
      </c>
    </row>
    <row r="7" s="187" customFormat="1" ht="24.95" customHeight="1" spans="1:2">
      <c r="A7" s="196" t="s">
        <v>857</v>
      </c>
      <c r="B7" s="183">
        <v>0</v>
      </c>
    </row>
    <row r="8" s="187" customFormat="1" ht="24.95" customHeight="1" spans="1:2">
      <c r="A8" s="196" t="s">
        <v>858</v>
      </c>
      <c r="B8" s="183">
        <v>0</v>
      </c>
    </row>
    <row r="9" ht="24.95" customHeight="1" spans="1:2">
      <c r="A9" s="196" t="s">
        <v>859</v>
      </c>
      <c r="B9" s="183">
        <v>0</v>
      </c>
    </row>
    <row r="10" s="187" customFormat="1" ht="24.95" customHeight="1" spans="1:2">
      <c r="A10" s="196" t="s">
        <v>122</v>
      </c>
      <c r="B10" s="183">
        <v>0</v>
      </c>
    </row>
    <row r="11" s="187" customFormat="1" ht="24.95" customHeight="1" spans="1:2">
      <c r="A11" s="196" t="s">
        <v>860</v>
      </c>
      <c r="B11" s="183">
        <v>0</v>
      </c>
    </row>
    <row r="12" s="187" customFormat="1" ht="24.95" customHeight="1" spans="1:2">
      <c r="A12" s="196" t="s">
        <v>861</v>
      </c>
      <c r="B12" s="183">
        <v>0</v>
      </c>
    </row>
    <row r="13" ht="24.95" customHeight="1" spans="1:2">
      <c r="A13" s="196" t="s">
        <v>862</v>
      </c>
      <c r="B13" s="183">
        <v>0</v>
      </c>
    </row>
    <row r="14" ht="24.95" customHeight="1" spans="1:2">
      <c r="A14" s="196" t="s">
        <v>863</v>
      </c>
      <c r="B14" s="183">
        <v>0</v>
      </c>
    </row>
    <row r="15" ht="24.95" customHeight="1" spans="1:2">
      <c r="A15" s="196" t="s">
        <v>862</v>
      </c>
      <c r="B15" s="183">
        <v>0</v>
      </c>
    </row>
    <row r="16" s="187" customFormat="1" ht="24.95" customHeight="1" spans="1:2">
      <c r="A16" s="196" t="s">
        <v>125</v>
      </c>
      <c r="B16" s="183">
        <v>0</v>
      </c>
    </row>
    <row r="17" s="187" customFormat="1" ht="24.95" customHeight="1" spans="1:2">
      <c r="A17" s="196" t="s">
        <v>828</v>
      </c>
      <c r="B17" s="183">
        <v>0</v>
      </c>
    </row>
    <row r="18" s="187" customFormat="1" ht="24.95" customHeight="1" spans="1:2">
      <c r="A18" s="197" t="s">
        <v>829</v>
      </c>
      <c r="B18" s="183">
        <v>0</v>
      </c>
    </row>
    <row r="19" s="187" customFormat="1" ht="24.95" customHeight="1" spans="1:2">
      <c r="A19" s="197" t="s">
        <v>864</v>
      </c>
      <c r="B19" s="183">
        <v>0</v>
      </c>
    </row>
    <row r="20" s="186" customFormat="1" ht="24.95" customHeight="1" spans="1:2">
      <c r="A20" s="197" t="s">
        <v>832</v>
      </c>
      <c r="B20" s="183">
        <v>0</v>
      </c>
    </row>
    <row r="21" ht="24.95" customHeight="1" spans="1:2">
      <c r="A21" s="196" t="s">
        <v>137</v>
      </c>
      <c r="B21" s="183">
        <v>0</v>
      </c>
    </row>
    <row r="22" ht="24.95" customHeight="1" spans="1:2">
      <c r="A22" s="128" t="s">
        <v>865</v>
      </c>
      <c r="B22" s="183">
        <v>0</v>
      </c>
    </row>
    <row r="23" ht="24.95" customHeight="1" spans="1:2">
      <c r="A23" s="128" t="s">
        <v>866</v>
      </c>
      <c r="B23" s="183">
        <v>0</v>
      </c>
    </row>
    <row r="24" ht="24.95" customHeight="1" spans="1:2">
      <c r="A24" s="128" t="s">
        <v>867</v>
      </c>
      <c r="B24" s="183">
        <v>0</v>
      </c>
    </row>
    <row r="25" ht="24.95" customHeight="1" spans="1:2">
      <c r="A25" s="128" t="s">
        <v>868</v>
      </c>
      <c r="B25" s="183">
        <v>0</v>
      </c>
    </row>
    <row r="26" ht="24.95" customHeight="1" spans="1:2">
      <c r="A26" s="128" t="s">
        <v>869</v>
      </c>
      <c r="B26" s="183">
        <v>0</v>
      </c>
    </row>
    <row r="27" ht="24.95" customHeight="1" spans="1:2">
      <c r="A27" s="128" t="s">
        <v>870</v>
      </c>
      <c r="B27" s="183">
        <v>0</v>
      </c>
    </row>
  </sheetData>
  <mergeCells count="1">
    <mergeCell ref="A2:B2"/>
  </mergeCells>
  <printOptions horizontalCentered="1"/>
  <pageMargins left="0.389583333333333" right="0.389583333333333" top="0.589583333333333" bottom="0.589583333333333" header="0.309722222222222" footer="0.309722222222222"/>
  <pageSetup paperSize="9" orientation="portrait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3"/>
  <sheetViews>
    <sheetView workbookViewId="0">
      <selection activeCell="I25" sqref="I25"/>
    </sheetView>
  </sheetViews>
  <sheetFormatPr defaultColWidth="9" defaultRowHeight="14.25" outlineLevelCol="1"/>
  <cols>
    <col min="1" max="1" width="48.875" style="55" customWidth="1"/>
    <col min="2" max="2" width="23.625" style="55" customWidth="1"/>
    <col min="3" max="16384" width="9" style="55"/>
  </cols>
  <sheetData>
    <row r="1" ht="16.5" customHeight="1" spans="1:1">
      <c r="A1" s="99" t="s">
        <v>871</v>
      </c>
    </row>
    <row r="2" ht="31.5" customHeight="1" spans="1:2">
      <c r="A2" s="100" t="s">
        <v>872</v>
      </c>
      <c r="B2" s="100"/>
    </row>
    <row r="3" ht="21.75" customHeight="1" spans="2:2">
      <c r="B3" s="102" t="s">
        <v>31</v>
      </c>
    </row>
    <row r="4" ht="30" customHeight="1" spans="1:2">
      <c r="A4" s="179" t="s">
        <v>755</v>
      </c>
      <c r="B4" s="180" t="s">
        <v>811</v>
      </c>
    </row>
    <row r="5" ht="30" customHeight="1" spans="1:2">
      <c r="A5" s="181" t="s">
        <v>873</v>
      </c>
      <c r="B5" s="106">
        <f>B6+B7+B8+B9+B10</f>
        <v>0</v>
      </c>
    </row>
    <row r="6" ht="30" customHeight="1" spans="1:2">
      <c r="A6" s="182" t="s">
        <v>874</v>
      </c>
      <c r="B6" s="183">
        <v>0</v>
      </c>
    </row>
    <row r="7" ht="30" customHeight="1" spans="1:2">
      <c r="A7" s="182" t="s">
        <v>875</v>
      </c>
      <c r="B7" s="183">
        <v>0</v>
      </c>
    </row>
    <row r="8" ht="30" customHeight="1" spans="1:2">
      <c r="A8" s="182" t="s">
        <v>876</v>
      </c>
      <c r="B8" s="183">
        <v>0</v>
      </c>
    </row>
    <row r="9" ht="30" customHeight="1" spans="1:2">
      <c r="A9" s="182" t="s">
        <v>877</v>
      </c>
      <c r="B9" s="183">
        <v>0</v>
      </c>
    </row>
    <row r="10" ht="30" customHeight="1" spans="1:2">
      <c r="A10" s="182" t="s">
        <v>878</v>
      </c>
      <c r="B10" s="183">
        <v>0</v>
      </c>
    </row>
    <row r="11" ht="30" customHeight="1" spans="1:2">
      <c r="A11" s="181" t="s">
        <v>879</v>
      </c>
      <c r="B11" s="183">
        <v>0</v>
      </c>
    </row>
    <row r="12" ht="30" customHeight="1" spans="1:2">
      <c r="A12" s="181" t="s">
        <v>880</v>
      </c>
      <c r="B12" s="183">
        <v>0</v>
      </c>
    </row>
    <row r="13" ht="30" customHeight="1" spans="1:2">
      <c r="A13" s="184" t="s">
        <v>752</v>
      </c>
      <c r="B13" s="185">
        <f>B5+B11+B12</f>
        <v>0</v>
      </c>
    </row>
  </sheetData>
  <mergeCells count="1">
    <mergeCell ref="A2:B2"/>
  </mergeCells>
  <pageMargins left="1.18" right="0.75" top="0.98" bottom="0.98" header="0.51" footer="0.51"/>
  <pageSetup paperSize="9" firstPageNumber="952" orientation="portrait" useFirstPageNumber="1"/>
  <headerFooter alignWithMargins="0" scaleWithDoc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B14"/>
  <sheetViews>
    <sheetView workbookViewId="0">
      <selection activeCell="A2" sqref="A2:B2"/>
    </sheetView>
  </sheetViews>
  <sheetFormatPr defaultColWidth="9" defaultRowHeight="14.25" outlineLevelCol="1"/>
  <cols>
    <col min="1" max="1" width="50.5" style="55" customWidth="1"/>
    <col min="2" max="2" width="19.75" style="55" customWidth="1"/>
    <col min="3" max="16384" width="9" style="55"/>
  </cols>
  <sheetData>
    <row r="1" ht="16.5" customHeight="1" spans="1:1">
      <c r="A1" s="99" t="s">
        <v>881</v>
      </c>
    </row>
    <row r="2" ht="31.5" customHeight="1" spans="1:2">
      <c r="A2" s="100" t="s">
        <v>882</v>
      </c>
      <c r="B2" s="100"/>
    </row>
    <row r="3" ht="26.25" customHeight="1" spans="1:2">
      <c r="A3" s="101"/>
      <c r="B3" s="102" t="s">
        <v>31</v>
      </c>
    </row>
    <row r="4" ht="30" customHeight="1" spans="1:2">
      <c r="A4" s="103" t="s">
        <v>755</v>
      </c>
      <c r="B4" s="104" t="s">
        <v>811</v>
      </c>
    </row>
    <row r="5" ht="30" customHeight="1" spans="1:2">
      <c r="A5" s="105" t="s">
        <v>883</v>
      </c>
      <c r="B5" s="106">
        <v>0</v>
      </c>
    </row>
    <row r="6" ht="30" customHeight="1" spans="1:2">
      <c r="A6" s="105" t="s">
        <v>884</v>
      </c>
      <c r="B6" s="106">
        <v>0</v>
      </c>
    </row>
    <row r="7" ht="30" customHeight="1" spans="1:2">
      <c r="A7" s="105" t="s">
        <v>885</v>
      </c>
      <c r="B7" s="106">
        <v>0</v>
      </c>
    </row>
    <row r="8" ht="30" customHeight="1" spans="1:2">
      <c r="A8" s="105" t="s">
        <v>886</v>
      </c>
      <c r="B8" s="106">
        <v>0</v>
      </c>
    </row>
    <row r="9" ht="30" customHeight="1" spans="1:2">
      <c r="A9" s="105" t="s">
        <v>887</v>
      </c>
      <c r="B9" s="106">
        <v>0</v>
      </c>
    </row>
    <row r="10" ht="30" customHeight="1" spans="1:2">
      <c r="A10" s="105" t="s">
        <v>888</v>
      </c>
      <c r="B10" s="106">
        <v>0</v>
      </c>
    </row>
    <row r="11" ht="30" customHeight="1" spans="1:2">
      <c r="A11" s="105" t="s">
        <v>889</v>
      </c>
      <c r="B11" s="106">
        <v>0</v>
      </c>
    </row>
    <row r="12" ht="30" customHeight="1" spans="1:2">
      <c r="A12" s="105" t="s">
        <v>890</v>
      </c>
      <c r="B12" s="106">
        <v>0</v>
      </c>
    </row>
    <row r="13" ht="30" customHeight="1" spans="1:2">
      <c r="A13" s="105" t="s">
        <v>891</v>
      </c>
      <c r="B13" s="106">
        <v>0</v>
      </c>
    </row>
    <row r="14" ht="30" customHeight="1" spans="1:2">
      <c r="A14" s="107" t="s">
        <v>752</v>
      </c>
      <c r="B14" s="108">
        <f>B5+B11+B12+B13</f>
        <v>0</v>
      </c>
    </row>
  </sheetData>
  <mergeCells count="1">
    <mergeCell ref="A2:B2"/>
  </mergeCells>
  <pageMargins left="1.18" right="0.75" top="0.98" bottom="0.98" header="0.51" footer="0.51"/>
  <pageSetup paperSize="9" orientation="portrait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N30"/>
  <sheetViews>
    <sheetView workbookViewId="0">
      <selection activeCell="G24" sqref="G24"/>
    </sheetView>
  </sheetViews>
  <sheetFormatPr defaultColWidth="9" defaultRowHeight="14.25"/>
  <cols>
    <col min="1" max="1" width="10.75" customWidth="1"/>
    <col min="2" max="2" width="20.875" customWidth="1"/>
    <col min="3" max="3" width="14" customWidth="1"/>
    <col min="4" max="4" width="14.75" customWidth="1"/>
    <col min="5" max="5" width="15.25" customWidth="1"/>
    <col min="6" max="6" width="10.125" customWidth="1"/>
    <col min="7" max="7" width="14.625" customWidth="1"/>
    <col min="8" max="8" width="12.5" customWidth="1"/>
    <col min="9" max="9" width="17.75" customWidth="1"/>
  </cols>
  <sheetData>
    <row r="1" customFormat="1" spans="1:1">
      <c r="A1" s="171" t="s">
        <v>892</v>
      </c>
    </row>
    <row r="2" customFormat="1" ht="30" customHeight="1" spans="1:9">
      <c r="A2" s="172" t="s">
        <v>893</v>
      </c>
      <c r="B2" s="172"/>
      <c r="C2" s="172"/>
      <c r="D2" s="172"/>
      <c r="E2" s="172"/>
      <c r="F2" s="172"/>
      <c r="G2" s="172"/>
      <c r="H2" s="172"/>
      <c r="I2" s="172"/>
    </row>
    <row r="3" customFormat="1" ht="15" customHeight="1" spans="1:9">
      <c r="A3" s="173" t="s">
        <v>894</v>
      </c>
      <c r="B3" s="73" t="s">
        <v>31</v>
      </c>
      <c r="C3" s="74"/>
      <c r="D3" s="74"/>
      <c r="E3" s="74"/>
      <c r="F3" s="74"/>
      <c r="G3" s="74"/>
      <c r="H3" s="74"/>
      <c r="I3" s="74"/>
    </row>
    <row r="4" s="70" customFormat="1" ht="42" customHeight="1" spans="1:9">
      <c r="A4" s="174" t="s">
        <v>895</v>
      </c>
      <c r="B4" s="75" t="s">
        <v>856</v>
      </c>
      <c r="C4" s="76" t="s">
        <v>778</v>
      </c>
      <c r="D4" s="77" t="s">
        <v>896</v>
      </c>
      <c r="E4" s="78" t="s">
        <v>897</v>
      </c>
      <c r="F4" s="77" t="s">
        <v>898</v>
      </c>
      <c r="G4" s="77" t="s">
        <v>899</v>
      </c>
      <c r="H4" s="77" t="s">
        <v>900</v>
      </c>
      <c r="I4" s="77" t="s">
        <v>901</v>
      </c>
    </row>
    <row r="5" s="71" customFormat="1" ht="24.95" customHeight="1" spans="1:10">
      <c r="A5" s="175">
        <v>1</v>
      </c>
      <c r="B5" s="79" t="s">
        <v>902</v>
      </c>
      <c r="C5" s="80">
        <v>16050.31</v>
      </c>
      <c r="D5" s="80"/>
      <c r="E5" s="82">
        <v>772.11</v>
      </c>
      <c r="F5" s="82">
        <v>346.63</v>
      </c>
      <c r="G5" s="81"/>
      <c r="H5" s="80"/>
      <c r="I5" s="82">
        <v>14931.57</v>
      </c>
      <c r="J5" s="178"/>
    </row>
    <row r="6" s="71" customFormat="1" ht="24.95" customHeight="1" spans="1:9">
      <c r="A6" s="175">
        <v>2</v>
      </c>
      <c r="B6" s="79" t="s">
        <v>903</v>
      </c>
      <c r="C6" s="80">
        <v>17353.09</v>
      </c>
      <c r="D6" s="80"/>
      <c r="E6" s="90">
        <v>12835.32</v>
      </c>
      <c r="F6" s="90">
        <v>163.2</v>
      </c>
      <c r="G6" s="90"/>
      <c r="H6" s="90"/>
      <c r="I6" s="90">
        <v>4354.57</v>
      </c>
    </row>
    <row r="7" customFormat="1" ht="24.95" customHeight="1" spans="1:9">
      <c r="A7" s="175">
        <v>3</v>
      </c>
      <c r="B7" s="83" t="s">
        <v>904</v>
      </c>
      <c r="C7" s="80">
        <v>8132.13</v>
      </c>
      <c r="D7" s="86"/>
      <c r="E7" s="91">
        <v>6885.32</v>
      </c>
      <c r="F7" s="85">
        <v>162</v>
      </c>
      <c r="G7" s="86"/>
      <c r="H7" s="86"/>
      <c r="I7" s="91">
        <v>1084.81</v>
      </c>
    </row>
    <row r="8" customFormat="1" ht="24.95" customHeight="1" spans="1:9">
      <c r="A8" s="175">
        <v>4</v>
      </c>
      <c r="B8" s="83" t="s">
        <v>905</v>
      </c>
      <c r="C8" s="80">
        <v>149.2</v>
      </c>
      <c r="D8" s="86"/>
      <c r="E8" s="91">
        <v>8</v>
      </c>
      <c r="F8" s="85">
        <v>1.2</v>
      </c>
      <c r="G8" s="81"/>
      <c r="H8" s="86"/>
      <c r="I8" s="91">
        <v>140</v>
      </c>
    </row>
    <row r="9" customFormat="1" ht="24.95" customHeight="1" spans="1:9">
      <c r="A9" s="175">
        <v>5</v>
      </c>
      <c r="B9" s="83" t="s">
        <v>906</v>
      </c>
      <c r="C9" s="80">
        <v>9018.81</v>
      </c>
      <c r="D9" s="92"/>
      <c r="E9" s="91">
        <v>5900</v>
      </c>
      <c r="F9" s="93"/>
      <c r="G9" s="81"/>
      <c r="H9" s="86"/>
      <c r="I9" s="91">
        <v>3118.81</v>
      </c>
    </row>
    <row r="10" customFormat="1" ht="24.95" customHeight="1" spans="1:9">
      <c r="A10" s="175">
        <v>6</v>
      </c>
      <c r="B10" s="83" t="s">
        <v>907</v>
      </c>
      <c r="C10" s="80">
        <v>10.8</v>
      </c>
      <c r="D10" s="86"/>
      <c r="E10" s="94"/>
      <c r="F10" s="93"/>
      <c r="G10" s="81"/>
      <c r="H10" s="86"/>
      <c r="I10" s="91">
        <v>10.8</v>
      </c>
    </row>
    <row r="11" customFormat="1" ht="24.95" customHeight="1" spans="1:9">
      <c r="A11" s="175">
        <v>7</v>
      </c>
      <c r="B11" s="83" t="s">
        <v>908</v>
      </c>
      <c r="C11" s="80">
        <v>42.15</v>
      </c>
      <c r="D11" s="86"/>
      <c r="E11" s="91">
        <v>42</v>
      </c>
      <c r="F11" s="94"/>
      <c r="G11" s="81"/>
      <c r="H11" s="86"/>
      <c r="I11" s="91">
        <v>0.15</v>
      </c>
    </row>
    <row r="12" customFormat="1" ht="24.95" customHeight="1" spans="1:9">
      <c r="A12" s="175">
        <v>8</v>
      </c>
      <c r="B12" s="83" t="s">
        <v>909</v>
      </c>
      <c r="C12" s="80">
        <v>0</v>
      </c>
      <c r="D12" s="86"/>
      <c r="E12" s="94"/>
      <c r="F12" s="94"/>
      <c r="G12" s="81"/>
      <c r="H12" s="86"/>
      <c r="I12" s="94"/>
    </row>
    <row r="13" customFormat="1" ht="24.95" customHeight="1" spans="1:9">
      <c r="A13" s="175">
        <v>9</v>
      </c>
      <c r="B13" s="83" t="s">
        <v>910</v>
      </c>
      <c r="C13" s="80">
        <v>0</v>
      </c>
      <c r="D13" s="86"/>
      <c r="E13" s="94"/>
      <c r="F13" s="94"/>
      <c r="G13" s="81"/>
      <c r="H13" s="86"/>
      <c r="I13" s="94"/>
    </row>
    <row r="14" s="71" customFormat="1" ht="24.95" customHeight="1" spans="1:9">
      <c r="A14" s="175">
        <v>10</v>
      </c>
      <c r="B14" s="79" t="s">
        <v>911</v>
      </c>
      <c r="C14" s="80">
        <v>16939.44</v>
      </c>
      <c r="D14" s="81"/>
      <c r="E14" s="82">
        <v>12794.11</v>
      </c>
      <c r="F14" s="82">
        <v>187.28</v>
      </c>
      <c r="G14" s="82"/>
      <c r="H14" s="82"/>
      <c r="I14" s="82">
        <v>3958.05</v>
      </c>
    </row>
    <row r="15" customFormat="1" ht="24.95" customHeight="1" spans="1:9">
      <c r="A15" s="175">
        <v>11</v>
      </c>
      <c r="B15" s="83" t="s">
        <v>912</v>
      </c>
      <c r="C15" s="80">
        <v>15053.65</v>
      </c>
      <c r="D15" s="84"/>
      <c r="E15" s="85">
        <v>12784.11</v>
      </c>
      <c r="F15" s="85">
        <v>131.76</v>
      </c>
      <c r="G15" s="86"/>
      <c r="H15" s="86"/>
      <c r="I15" s="85">
        <v>2137.78</v>
      </c>
    </row>
    <row r="16" customFormat="1" ht="24.95" customHeight="1" spans="1:9">
      <c r="A16" s="175">
        <v>12</v>
      </c>
      <c r="B16" s="83" t="s">
        <v>913</v>
      </c>
      <c r="C16" s="80">
        <v>55.52</v>
      </c>
      <c r="D16" s="87"/>
      <c r="E16" s="88"/>
      <c r="F16" s="88">
        <v>55.52</v>
      </c>
      <c r="G16" s="81"/>
      <c r="H16" s="87"/>
      <c r="I16" s="88"/>
    </row>
    <row r="17" customFormat="1" ht="24.95" customHeight="1" spans="1:9">
      <c r="A17" s="175">
        <v>13</v>
      </c>
      <c r="B17" s="83" t="s">
        <v>914</v>
      </c>
      <c r="C17" s="80">
        <v>1750.27</v>
      </c>
      <c r="D17" s="87"/>
      <c r="E17" s="85">
        <v>10</v>
      </c>
      <c r="F17" s="88"/>
      <c r="G17" s="81"/>
      <c r="H17" s="87"/>
      <c r="I17" s="85">
        <v>1740.27</v>
      </c>
    </row>
    <row r="18" customFormat="1" ht="24.95" customHeight="1" spans="1:9">
      <c r="A18" s="175">
        <v>14</v>
      </c>
      <c r="B18" s="83" t="s">
        <v>915</v>
      </c>
      <c r="C18" s="80">
        <v>80</v>
      </c>
      <c r="D18" s="87"/>
      <c r="E18" s="88"/>
      <c r="F18" s="88"/>
      <c r="G18" s="81"/>
      <c r="H18" s="87"/>
      <c r="I18" s="85">
        <v>80</v>
      </c>
    </row>
    <row r="19" customFormat="1" ht="24.95" customHeight="1" spans="1:9">
      <c r="A19" s="175">
        <v>15</v>
      </c>
      <c r="B19" s="83" t="s">
        <v>916</v>
      </c>
      <c r="C19" s="80">
        <v>0</v>
      </c>
      <c r="D19" s="87"/>
      <c r="E19" s="88"/>
      <c r="F19" s="88"/>
      <c r="G19" s="81"/>
      <c r="H19" s="87"/>
      <c r="I19" s="88"/>
    </row>
    <row r="20" s="71" customFormat="1" ht="24.95" customHeight="1" spans="1:14">
      <c r="A20" s="175">
        <v>16</v>
      </c>
      <c r="B20" s="79" t="s">
        <v>917</v>
      </c>
      <c r="C20" s="80">
        <v>16463.96</v>
      </c>
      <c r="D20" s="176"/>
      <c r="E20" s="177">
        <v>813.32</v>
      </c>
      <c r="F20" s="177">
        <v>322.55</v>
      </c>
      <c r="G20" s="177">
        <v>0</v>
      </c>
      <c r="H20" s="177">
        <v>0</v>
      </c>
      <c r="I20" s="177">
        <v>15328.09</v>
      </c>
      <c r="J20" s="178"/>
      <c r="K20" s="178"/>
      <c r="L20" s="178"/>
      <c r="M20" s="178"/>
      <c r="N20" s="178"/>
    </row>
    <row r="21" customFormat="1" ht="24.95" customHeight="1" spans="1:9">
      <c r="A21" s="175">
        <v>17</v>
      </c>
      <c r="B21" s="83" t="s">
        <v>918</v>
      </c>
      <c r="C21" s="80">
        <v>413.649999999999</v>
      </c>
      <c r="D21" s="87"/>
      <c r="E21" s="88">
        <v>41.2099999999991</v>
      </c>
      <c r="F21" s="88">
        <v>-24.08</v>
      </c>
      <c r="G21" s="88">
        <v>0</v>
      </c>
      <c r="H21" s="88">
        <v>0</v>
      </c>
      <c r="I21" s="88">
        <v>396.52</v>
      </c>
    </row>
    <row r="22" customFormat="1" ht="24.95" customHeight="1" spans="1:9">
      <c r="A22" s="89" t="s">
        <v>919</v>
      </c>
      <c r="B22" s="89"/>
      <c r="C22" s="89"/>
      <c r="D22" s="89"/>
      <c r="E22" s="89"/>
      <c r="F22" s="89"/>
      <c r="G22" s="89"/>
      <c r="H22" s="89"/>
      <c r="I22" s="89"/>
    </row>
    <row r="23" customFormat="1" ht="24.95" customHeight="1"/>
    <row r="24" customFormat="1" ht="24.95" customHeight="1"/>
    <row r="25" customFormat="1" ht="24.95" customHeight="1"/>
    <row r="26" customFormat="1" ht="24.95" customHeight="1"/>
    <row r="27" customFormat="1" ht="24.95" customHeight="1"/>
    <row r="28" customFormat="1" ht="24.95" customHeight="1"/>
    <row r="29" customFormat="1" ht="24.95" customHeight="1"/>
    <row r="30" customFormat="1" ht="30" customHeight="1"/>
  </sheetData>
  <mergeCells count="3">
    <mergeCell ref="A2:I2"/>
    <mergeCell ref="B3:I3"/>
    <mergeCell ref="A22:I22"/>
  </mergeCells>
  <printOptions horizontalCentered="1"/>
  <pageMargins left="0.196527777777778" right="0.196527777777778" top="0.196527777777778" bottom="0.196527777777778" header="0.5" footer="0.5"/>
  <pageSetup paperSize="9" orientation="landscape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A2" sqref="A2:E2"/>
    </sheetView>
  </sheetViews>
  <sheetFormatPr defaultColWidth="9" defaultRowHeight="13.5" outlineLevelCol="7"/>
  <cols>
    <col min="1" max="1" width="27.375" style="133" customWidth="1"/>
    <col min="2" max="2" width="10.875" style="134" customWidth="1"/>
    <col min="3" max="3" width="28.125" style="133" customWidth="1"/>
    <col min="4" max="4" width="10.125" style="133" customWidth="1"/>
    <col min="5" max="5" width="17" style="133" customWidth="1"/>
    <col min="6" max="16384" width="9" style="133"/>
  </cols>
  <sheetData>
    <row r="1" ht="24" customHeight="1" spans="1:1">
      <c r="A1" s="133" t="s">
        <v>920</v>
      </c>
    </row>
    <row r="2" s="133" customFormat="1" ht="25.5" spans="1:5">
      <c r="A2" s="135" t="s">
        <v>921</v>
      </c>
      <c r="B2" s="135"/>
      <c r="C2" s="135"/>
      <c r="D2" s="135"/>
      <c r="E2" s="135"/>
    </row>
    <row r="3" s="133" customFormat="1" ht="17.25" customHeight="1" spans="1:5">
      <c r="A3" s="136"/>
      <c r="B3" s="136"/>
      <c r="C3" s="137" t="s">
        <v>31</v>
      </c>
      <c r="D3" s="137"/>
      <c r="E3" s="137"/>
    </row>
    <row r="4" s="133" customFormat="1" ht="20.25" customHeight="1" spans="1:5">
      <c r="A4" s="138" t="s">
        <v>922</v>
      </c>
      <c r="B4" s="139"/>
      <c r="C4" s="140" t="s">
        <v>923</v>
      </c>
      <c r="D4" s="140"/>
      <c r="E4" s="141" t="s">
        <v>144</v>
      </c>
    </row>
    <row r="5" s="133" customFormat="1" ht="32.25" customHeight="1" spans="1:5">
      <c r="A5" s="140" t="s">
        <v>62</v>
      </c>
      <c r="B5" s="142" t="s">
        <v>924</v>
      </c>
      <c r="C5" s="140" t="s">
        <v>62</v>
      </c>
      <c r="D5" s="143" t="s">
        <v>924</v>
      </c>
      <c r="E5" s="141"/>
    </row>
    <row r="6" s="133" customFormat="1" ht="19.5" customHeight="1" spans="1:5">
      <c r="A6" s="144" t="s">
        <v>925</v>
      </c>
      <c r="B6" s="145"/>
      <c r="C6" s="144" t="s">
        <v>926</v>
      </c>
      <c r="D6" s="146"/>
      <c r="E6" s="147" t="s">
        <v>927</v>
      </c>
    </row>
    <row r="7" s="133" customFormat="1" ht="19.5" customHeight="1" spans="1:5">
      <c r="A7" s="148" t="s">
        <v>928</v>
      </c>
      <c r="B7" s="149"/>
      <c r="C7" s="148" t="s">
        <v>929</v>
      </c>
      <c r="D7" s="150"/>
      <c r="E7" s="147"/>
    </row>
    <row r="8" s="133" customFormat="1" ht="19.5" customHeight="1" spans="1:5">
      <c r="A8" s="148" t="s">
        <v>930</v>
      </c>
      <c r="B8" s="149"/>
      <c r="C8" s="148" t="s">
        <v>931</v>
      </c>
      <c r="D8" s="150"/>
      <c r="E8" s="147"/>
    </row>
    <row r="9" s="133" customFormat="1" ht="19.5" customHeight="1" spans="1:5">
      <c r="A9" s="148" t="s">
        <v>932</v>
      </c>
      <c r="B9" s="149"/>
      <c r="C9" s="148" t="s">
        <v>933</v>
      </c>
      <c r="D9" s="150"/>
      <c r="E9" s="147"/>
    </row>
    <row r="10" s="133" customFormat="1" ht="19.5" customHeight="1" spans="1:5">
      <c r="A10" s="148" t="s">
        <v>934</v>
      </c>
      <c r="B10" s="149"/>
      <c r="C10" s="151" t="s">
        <v>935</v>
      </c>
      <c r="D10" s="150"/>
      <c r="E10" s="147"/>
    </row>
    <row r="11" s="133" customFormat="1" ht="3.75" customHeight="1" spans="1:5">
      <c r="A11" s="148"/>
      <c r="B11" s="149"/>
      <c r="C11" s="148"/>
      <c r="D11" s="150"/>
      <c r="E11" s="147"/>
    </row>
    <row r="12" s="133" customFormat="1" ht="20.25" customHeight="1" spans="1:5">
      <c r="A12" s="148" t="s">
        <v>936</v>
      </c>
      <c r="B12" s="152">
        <f>B13+B14+B15+B16+B17</f>
        <v>4354.57</v>
      </c>
      <c r="C12" s="148" t="s">
        <v>937</v>
      </c>
      <c r="D12" s="153">
        <f>D13+D14+D15+D16</f>
        <v>3958.05</v>
      </c>
      <c r="E12" s="147"/>
    </row>
    <row r="13" s="133" customFormat="1" ht="17.25" customHeight="1" spans="1:8">
      <c r="A13" s="148" t="s">
        <v>928</v>
      </c>
      <c r="B13" s="149">
        <v>1084.81</v>
      </c>
      <c r="C13" s="148" t="s">
        <v>929</v>
      </c>
      <c r="D13" s="150">
        <v>2137.78</v>
      </c>
      <c r="E13" s="147"/>
      <c r="H13" s="154"/>
    </row>
    <row r="14" s="133" customFormat="1" ht="17.25" customHeight="1" spans="1:5">
      <c r="A14" s="148" t="s">
        <v>930</v>
      </c>
      <c r="B14" s="149">
        <v>3118.81</v>
      </c>
      <c r="C14" s="148" t="s">
        <v>938</v>
      </c>
      <c r="D14" s="150">
        <v>1740.27</v>
      </c>
      <c r="E14" s="147"/>
    </row>
    <row r="15" s="133" customFormat="1" ht="17.25" customHeight="1" spans="1:5">
      <c r="A15" s="148" t="s">
        <v>932</v>
      </c>
      <c r="B15" s="149">
        <v>140</v>
      </c>
      <c r="C15" s="148" t="s">
        <v>933</v>
      </c>
      <c r="D15" s="150">
        <v>80</v>
      </c>
      <c r="E15" s="147"/>
    </row>
    <row r="16" s="133" customFormat="1" ht="17.25" customHeight="1" spans="1:5">
      <c r="A16" s="151" t="s">
        <v>934</v>
      </c>
      <c r="B16" s="149">
        <v>0.15</v>
      </c>
      <c r="C16" s="151" t="s">
        <v>935</v>
      </c>
      <c r="D16" s="155"/>
      <c r="E16" s="147"/>
    </row>
    <row r="17" s="133" customFormat="1" ht="17.25" customHeight="1" spans="1:5">
      <c r="A17" s="151" t="s">
        <v>939</v>
      </c>
      <c r="B17" s="149">
        <v>10.8</v>
      </c>
      <c r="C17" s="151"/>
      <c r="D17" s="155"/>
      <c r="E17" s="147"/>
    </row>
    <row r="18" s="133" customFormat="1" ht="5.25" customHeight="1" spans="1:5">
      <c r="A18" s="151"/>
      <c r="B18" s="149"/>
      <c r="C18" s="156"/>
      <c r="D18" s="155"/>
      <c r="E18" s="147"/>
    </row>
    <row r="19" s="133" customFormat="1" ht="16.5" customHeight="1" spans="1:5">
      <c r="A19" s="148" t="s">
        <v>940</v>
      </c>
      <c r="B19" s="152"/>
      <c r="C19" s="148" t="s">
        <v>941</v>
      </c>
      <c r="D19" s="157"/>
      <c r="E19" s="147"/>
    </row>
    <row r="20" s="133" customFormat="1" ht="16.5" customHeight="1" spans="1:5">
      <c r="A20" s="148" t="s">
        <v>942</v>
      </c>
      <c r="B20" s="149"/>
      <c r="C20" s="148" t="s">
        <v>943</v>
      </c>
      <c r="D20" s="150"/>
      <c r="E20" s="147"/>
    </row>
    <row r="21" s="133" customFormat="1" ht="16.5" customHeight="1" spans="1:5">
      <c r="A21" s="148" t="s">
        <v>944</v>
      </c>
      <c r="B21" s="149"/>
      <c r="C21" s="148" t="s">
        <v>945</v>
      </c>
      <c r="D21" s="150"/>
      <c r="E21" s="147"/>
    </row>
    <row r="22" s="133" customFormat="1" ht="16.5" customHeight="1" spans="1:5">
      <c r="A22" s="148" t="s">
        <v>932</v>
      </c>
      <c r="B22" s="149"/>
      <c r="C22" s="148" t="s">
        <v>933</v>
      </c>
      <c r="D22" s="150"/>
      <c r="E22" s="147"/>
    </row>
    <row r="23" s="133" customFormat="1" ht="16.5" customHeight="1" spans="1:5">
      <c r="A23" s="158" t="s">
        <v>946</v>
      </c>
      <c r="B23" s="159"/>
      <c r="C23" s="148" t="s">
        <v>947</v>
      </c>
      <c r="D23" s="150"/>
      <c r="E23" s="147"/>
    </row>
    <row r="24" s="133" customFormat="1" ht="16.5" customHeight="1" spans="1:5">
      <c r="A24" s="158" t="s">
        <v>908</v>
      </c>
      <c r="B24" s="159"/>
      <c r="C24" s="156" t="s">
        <v>948</v>
      </c>
      <c r="D24" s="150"/>
      <c r="E24" s="147"/>
    </row>
    <row r="25" s="133" customFormat="1" ht="16.5" customHeight="1" spans="1:5">
      <c r="A25" s="158"/>
      <c r="B25" s="159"/>
      <c r="C25" s="148" t="s">
        <v>949</v>
      </c>
      <c r="D25" s="150"/>
      <c r="E25" s="147"/>
    </row>
    <row r="26" s="133" customFormat="1" ht="3" customHeight="1" spans="1:5">
      <c r="A26" s="158"/>
      <c r="B26" s="159"/>
      <c r="C26" s="148"/>
      <c r="D26" s="150"/>
      <c r="E26" s="147"/>
    </row>
    <row r="27" s="133" customFormat="1" ht="20.25" customHeight="1" spans="1:5">
      <c r="A27" s="148" t="s">
        <v>950</v>
      </c>
      <c r="B27" s="152"/>
      <c r="C27" s="148" t="s">
        <v>951</v>
      </c>
      <c r="D27" s="157"/>
      <c r="E27" s="147"/>
    </row>
    <row r="28" s="133" customFormat="1" ht="18.75" customHeight="1" spans="1:5">
      <c r="A28" s="148" t="s">
        <v>952</v>
      </c>
      <c r="B28" s="149"/>
      <c r="C28" s="148" t="s">
        <v>953</v>
      </c>
      <c r="D28" s="150"/>
      <c r="E28" s="147"/>
    </row>
    <row r="29" s="133" customFormat="1" ht="18.75" customHeight="1" spans="1:5">
      <c r="A29" s="148" t="s">
        <v>954</v>
      </c>
      <c r="B29" s="149"/>
      <c r="C29" s="148" t="s">
        <v>955</v>
      </c>
      <c r="D29" s="150"/>
      <c r="E29" s="147"/>
    </row>
    <row r="30" s="133" customFormat="1" ht="18.75" customHeight="1" spans="1:5">
      <c r="A30" s="148" t="s">
        <v>932</v>
      </c>
      <c r="B30" s="149"/>
      <c r="C30" s="148" t="s">
        <v>956</v>
      </c>
      <c r="D30" s="150"/>
      <c r="E30" s="147"/>
    </row>
    <row r="31" s="133" customFormat="1" ht="4.5" customHeight="1" spans="1:5">
      <c r="A31" s="148"/>
      <c r="B31" s="149"/>
      <c r="C31" s="148"/>
      <c r="D31" s="150"/>
      <c r="E31" s="147"/>
    </row>
    <row r="32" s="133" customFormat="1" ht="19.5" customHeight="1" spans="1:5">
      <c r="A32" s="148" t="s">
        <v>957</v>
      </c>
      <c r="B32" s="152"/>
      <c r="C32" s="148" t="s">
        <v>958</v>
      </c>
      <c r="D32" s="157"/>
      <c r="E32" s="147"/>
    </row>
    <row r="33" s="133" customFormat="1" ht="19.5" customHeight="1" spans="1:5">
      <c r="A33" s="148" t="s">
        <v>952</v>
      </c>
      <c r="B33" s="149"/>
      <c r="C33" s="148" t="s">
        <v>953</v>
      </c>
      <c r="D33" s="150"/>
      <c r="E33" s="147"/>
    </row>
    <row r="34" s="133" customFormat="1" ht="19.5" customHeight="1" spans="1:5">
      <c r="A34" s="148" t="s">
        <v>954</v>
      </c>
      <c r="B34" s="149"/>
      <c r="C34" s="148" t="s">
        <v>955</v>
      </c>
      <c r="D34" s="150"/>
      <c r="E34" s="147"/>
    </row>
    <row r="35" s="133" customFormat="1" ht="19.5" customHeight="1" spans="1:5">
      <c r="A35" s="148" t="s">
        <v>932</v>
      </c>
      <c r="B35" s="149"/>
      <c r="C35" s="148" t="s">
        <v>959</v>
      </c>
      <c r="D35" s="150"/>
      <c r="E35" s="147"/>
    </row>
    <row r="36" s="133" customFormat="1" ht="5.25" customHeight="1" spans="1:5">
      <c r="A36" s="148"/>
      <c r="B36" s="149"/>
      <c r="C36" s="148"/>
      <c r="D36" s="150"/>
      <c r="E36" s="147"/>
    </row>
    <row r="37" s="133" customFormat="1" ht="19.5" customHeight="1" spans="1:5">
      <c r="A37" s="148" t="s">
        <v>960</v>
      </c>
      <c r="B37" s="152"/>
      <c r="C37" s="148" t="s">
        <v>961</v>
      </c>
      <c r="D37" s="157"/>
      <c r="E37" s="147"/>
    </row>
    <row r="38" s="133" customFormat="1" ht="19.5" customHeight="1" spans="1:5">
      <c r="A38" s="148" t="s">
        <v>962</v>
      </c>
      <c r="B38" s="149"/>
      <c r="C38" s="148" t="s">
        <v>963</v>
      </c>
      <c r="D38" s="150"/>
      <c r="E38" s="147"/>
    </row>
    <row r="39" s="133" customFormat="1" ht="19.5" customHeight="1" spans="1:5">
      <c r="A39" s="148" t="s">
        <v>964</v>
      </c>
      <c r="B39" s="149"/>
      <c r="C39" s="148" t="s">
        <v>965</v>
      </c>
      <c r="D39" s="157"/>
      <c r="E39" s="147"/>
    </row>
    <row r="40" s="133" customFormat="1" ht="5.25" customHeight="1" spans="1:5">
      <c r="A40" s="148"/>
      <c r="B40" s="149"/>
      <c r="D40" s="150"/>
      <c r="E40" s="147"/>
    </row>
    <row r="41" s="133" customFormat="1" ht="20.25" customHeight="1" spans="1:5">
      <c r="A41" s="148" t="s">
        <v>966</v>
      </c>
      <c r="B41" s="152"/>
      <c r="C41" s="148" t="s">
        <v>967</v>
      </c>
      <c r="D41" s="160"/>
      <c r="E41" s="147"/>
    </row>
    <row r="42" s="133" customFormat="1" ht="3.75" customHeight="1" spans="1:5">
      <c r="A42" s="148"/>
      <c r="B42" s="152"/>
      <c r="C42" s="148"/>
      <c r="D42" s="160"/>
      <c r="E42" s="147"/>
    </row>
    <row r="43" s="133" customFormat="1" ht="20.25" customHeight="1" spans="1:5">
      <c r="A43" s="161" t="s">
        <v>968</v>
      </c>
      <c r="B43" s="152"/>
      <c r="C43" s="148" t="s">
        <v>969</v>
      </c>
      <c r="D43" s="157"/>
      <c r="E43" s="147"/>
    </row>
    <row r="44" s="133" customFormat="1" ht="3" customHeight="1" spans="1:5">
      <c r="A44" s="161"/>
      <c r="B44" s="152"/>
      <c r="C44" s="148"/>
      <c r="D44" s="157"/>
      <c r="E44" s="147"/>
    </row>
    <row r="45" s="133" customFormat="1" ht="20.25" customHeight="1" spans="1:5">
      <c r="A45" s="161" t="s">
        <v>970</v>
      </c>
      <c r="B45" s="162"/>
      <c r="C45" s="161" t="s">
        <v>971</v>
      </c>
      <c r="D45" s="150"/>
      <c r="E45" s="147"/>
    </row>
    <row r="46" s="133" customFormat="1" ht="4.5" customHeight="1" spans="1:5">
      <c r="A46" s="161"/>
      <c r="B46" s="149"/>
      <c r="C46" s="161"/>
      <c r="D46" s="162"/>
      <c r="E46" s="163"/>
    </row>
    <row r="47" s="133" customFormat="1" ht="17.25" customHeight="1" spans="1:5">
      <c r="A47" s="161"/>
      <c r="B47" s="152"/>
      <c r="D47" s="164"/>
      <c r="E47" s="165" t="s">
        <v>972</v>
      </c>
    </row>
    <row r="48" s="133" customFormat="1" ht="17.25" customHeight="1" spans="1:5">
      <c r="A48" s="166" t="s">
        <v>973</v>
      </c>
      <c r="B48" s="167">
        <v>4354.57</v>
      </c>
      <c r="C48" s="166" t="s">
        <v>974</v>
      </c>
      <c r="D48" s="167">
        <f>D12</f>
        <v>3958.05</v>
      </c>
      <c r="E48" s="168"/>
    </row>
    <row r="49" s="133" customFormat="1" ht="17.25" customHeight="1" spans="1:5">
      <c r="A49" s="166"/>
      <c r="B49" s="167"/>
      <c r="C49" s="169" t="s">
        <v>975</v>
      </c>
      <c r="D49" s="167">
        <f>B48-D48</f>
        <v>396.52</v>
      </c>
      <c r="E49" s="168"/>
    </row>
    <row r="50" s="133" customFormat="1" ht="17.25" customHeight="1" spans="1:5">
      <c r="A50" s="166" t="s">
        <v>821</v>
      </c>
      <c r="B50" s="167">
        <v>14931.57</v>
      </c>
      <c r="C50" s="166" t="s">
        <v>58</v>
      </c>
      <c r="D50" s="167">
        <f>D49+B50</f>
        <v>15328.09</v>
      </c>
      <c r="E50" s="170"/>
    </row>
  </sheetData>
  <mergeCells count="8">
    <mergeCell ref="A2:E2"/>
    <mergeCell ref="A3:B3"/>
    <mergeCell ref="C3:E3"/>
    <mergeCell ref="A4:B4"/>
    <mergeCell ref="C4:D4"/>
    <mergeCell ref="E4:E5"/>
    <mergeCell ref="E6:E45"/>
    <mergeCell ref="E47:E5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7"/>
  <sheetViews>
    <sheetView workbookViewId="0">
      <selection activeCell="L35" sqref="L35"/>
    </sheetView>
  </sheetViews>
  <sheetFormatPr defaultColWidth="9" defaultRowHeight="14.25" outlineLevelRow="6"/>
  <cols>
    <col min="1" max="1" width="27.75" style="55" customWidth="1"/>
    <col min="2" max="16384" width="9" style="55"/>
  </cols>
  <sheetData>
    <row r="1" spans="1:9">
      <c r="A1" s="5" t="s">
        <v>976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56" t="s">
        <v>977</v>
      </c>
      <c r="B2" s="56"/>
      <c r="C2" s="56"/>
      <c r="D2" s="56"/>
      <c r="E2" s="56"/>
      <c r="F2" s="56"/>
      <c r="G2" s="56"/>
      <c r="H2" s="56"/>
      <c r="I2" s="56"/>
    </row>
    <row r="3" ht="30" customHeight="1" spans="1:9">
      <c r="A3" s="57"/>
      <c r="B3" s="57"/>
      <c r="C3" s="57"/>
      <c r="D3" s="1"/>
      <c r="E3" s="1"/>
      <c r="F3" s="1"/>
      <c r="G3" s="1"/>
      <c r="H3" s="58" t="s">
        <v>978</v>
      </c>
      <c r="I3" s="58"/>
    </row>
    <row r="4" ht="30" customHeight="1" spans="1:9">
      <c r="A4" s="43" t="s">
        <v>854</v>
      </c>
      <c r="B4" s="43" t="s">
        <v>979</v>
      </c>
      <c r="C4" s="43"/>
      <c r="D4" s="43"/>
      <c r="E4" s="43"/>
      <c r="F4" s="43"/>
      <c r="G4" s="43" t="s">
        <v>980</v>
      </c>
      <c r="H4" s="43"/>
      <c r="I4" s="43"/>
    </row>
    <row r="5" ht="28.5" customHeight="1" spans="1:9">
      <c r="A5" s="43"/>
      <c r="B5" s="43" t="s">
        <v>778</v>
      </c>
      <c r="C5" s="43" t="s">
        <v>981</v>
      </c>
      <c r="D5" s="43"/>
      <c r="E5" s="43" t="s">
        <v>982</v>
      </c>
      <c r="F5" s="43"/>
      <c r="G5" s="43" t="s">
        <v>778</v>
      </c>
      <c r="H5" s="43" t="s">
        <v>981</v>
      </c>
      <c r="I5" s="43" t="s">
        <v>982</v>
      </c>
    </row>
    <row r="6" ht="28.5" customHeight="1" spans="1:9">
      <c r="A6" s="43"/>
      <c r="B6" s="43"/>
      <c r="C6" s="43" t="s">
        <v>983</v>
      </c>
      <c r="D6" s="43" t="s">
        <v>984</v>
      </c>
      <c r="E6" s="43" t="s">
        <v>983</v>
      </c>
      <c r="F6" s="43" t="s">
        <v>984</v>
      </c>
      <c r="G6" s="43"/>
      <c r="H6" s="43"/>
      <c r="I6" s="43"/>
    </row>
    <row r="7" ht="26.25" customHeight="1" spans="1:9">
      <c r="A7" s="43" t="s">
        <v>751</v>
      </c>
      <c r="B7" s="59">
        <f>C7+E7</f>
        <v>14.554418</v>
      </c>
      <c r="C7" s="59">
        <v>9.059418</v>
      </c>
      <c r="D7" s="60">
        <f>C7/B7</f>
        <v>0.622451409599477</v>
      </c>
      <c r="E7" s="59">
        <v>5.495</v>
      </c>
      <c r="F7" s="60">
        <f>E7/B7</f>
        <v>0.377548590400523</v>
      </c>
      <c r="G7" s="59">
        <f>H7+I7</f>
        <v>14.5893</v>
      </c>
      <c r="H7" s="59">
        <v>9.0943</v>
      </c>
      <c r="I7" s="59">
        <v>5.495</v>
      </c>
    </row>
  </sheetData>
  <mergeCells count="12">
    <mergeCell ref="A2:I2"/>
    <mergeCell ref="A3:C3"/>
    <mergeCell ref="H3:I3"/>
    <mergeCell ref="B4:F4"/>
    <mergeCell ref="G4:I4"/>
    <mergeCell ref="C5:D5"/>
    <mergeCell ref="E5:F5"/>
    <mergeCell ref="A4:A6"/>
    <mergeCell ref="B5:B6"/>
    <mergeCell ref="G5:G6"/>
    <mergeCell ref="H5:H6"/>
    <mergeCell ref="I5:I6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C24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A23" sqref="A23"/>
    </sheetView>
  </sheetViews>
  <sheetFormatPr defaultColWidth="8.75" defaultRowHeight="14.25" outlineLevelCol="2"/>
  <cols>
    <col min="1" max="1" width="44" style="360" customWidth="1"/>
    <col min="2" max="2" width="18.375" style="360" customWidth="1"/>
    <col min="3" max="254" width="8.75" style="360"/>
    <col min="255" max="16384" width="8.75" style="1"/>
  </cols>
  <sheetData>
    <row r="1" s="222" customFormat="1" ht="13.5" spans="1:3">
      <c r="A1" s="223" t="s">
        <v>29</v>
      </c>
      <c r="B1" s="224"/>
      <c r="C1" s="224"/>
    </row>
    <row r="2" ht="27.75" customHeight="1" spans="1:2">
      <c r="A2" s="370" t="s">
        <v>30</v>
      </c>
      <c r="B2" s="54"/>
    </row>
    <row r="3" ht="17.25" customHeight="1" spans="1:2">
      <c r="A3" s="371"/>
      <c r="B3" s="362"/>
    </row>
    <row r="4" s="357" customFormat="1" ht="17.25" customHeight="1" spans="2:2">
      <c r="B4" s="372" t="s">
        <v>31</v>
      </c>
    </row>
    <row r="5" s="357" customFormat="1" ht="33" customHeight="1" spans="1:2">
      <c r="A5" s="364" t="s">
        <v>32</v>
      </c>
      <c r="B5" s="364" t="s">
        <v>33</v>
      </c>
    </row>
    <row r="6" s="358" customFormat="1" ht="25.5" customHeight="1" spans="1:2">
      <c r="A6" s="365" t="s">
        <v>34</v>
      </c>
      <c r="B6" s="373">
        <v>32430</v>
      </c>
    </row>
    <row r="7" s="358" customFormat="1" ht="25.5" customHeight="1" spans="1:2">
      <c r="A7" s="365" t="s">
        <v>35</v>
      </c>
      <c r="B7" s="373">
        <f>SUM(B8:B19)</f>
        <v>110719</v>
      </c>
    </row>
    <row r="8" s="358" customFormat="1" ht="25.5" customHeight="1" spans="1:2">
      <c r="A8" s="374" t="s">
        <v>36</v>
      </c>
      <c r="B8" s="375"/>
    </row>
    <row r="9" s="358" customFormat="1" ht="25.5" customHeight="1" spans="1:2">
      <c r="A9" s="374" t="s">
        <v>37</v>
      </c>
      <c r="B9" s="375"/>
    </row>
    <row r="10" s="358" customFormat="1" ht="25.5" customHeight="1" spans="1:2">
      <c r="A10" s="374" t="s">
        <v>38</v>
      </c>
      <c r="B10" s="375">
        <v>2741</v>
      </c>
    </row>
    <row r="11" s="358" customFormat="1" ht="25.5" customHeight="1" spans="1:2">
      <c r="A11" s="374" t="s">
        <v>39</v>
      </c>
      <c r="B11" s="375">
        <v>836</v>
      </c>
    </row>
    <row r="12" s="358" customFormat="1" ht="25.5" customHeight="1" spans="1:2">
      <c r="A12" s="374" t="s">
        <v>40</v>
      </c>
      <c r="B12" s="376">
        <v>23718</v>
      </c>
    </row>
    <row r="13" s="358" customFormat="1" ht="25.5" customHeight="1" spans="1:2">
      <c r="A13" s="377" t="s">
        <v>41</v>
      </c>
      <c r="B13" s="376">
        <v>9518</v>
      </c>
    </row>
    <row r="14" s="358" customFormat="1" ht="25.5" customHeight="1" spans="1:2">
      <c r="A14" s="374" t="s">
        <v>42</v>
      </c>
      <c r="B14" s="376">
        <v>6847</v>
      </c>
    </row>
    <row r="15" s="358" customFormat="1" ht="25.5" customHeight="1" spans="1:2">
      <c r="A15" s="374" t="s">
        <v>43</v>
      </c>
      <c r="B15" s="376">
        <v>1845</v>
      </c>
    </row>
    <row r="16" s="358" customFormat="1" ht="25.5" customHeight="1" spans="1:2">
      <c r="A16" s="374" t="s">
        <v>44</v>
      </c>
      <c r="B16" s="376">
        <v>3047</v>
      </c>
    </row>
    <row r="17" s="358" customFormat="1" ht="25.5" customHeight="1" spans="1:2">
      <c r="A17" s="374" t="s">
        <v>45</v>
      </c>
      <c r="B17" s="376">
        <v>907</v>
      </c>
    </row>
    <row r="18" s="358" customFormat="1" ht="25.5" customHeight="1" spans="1:2">
      <c r="A18" s="374" t="s">
        <v>46</v>
      </c>
      <c r="B18" s="376">
        <f>447+4038+211+4878+80+234+10225+11696+3477+394+5569+41+70+481-3134-3200</f>
        <v>35507</v>
      </c>
    </row>
    <row r="19" s="358" customFormat="1" ht="25.5" customHeight="1" spans="1:2">
      <c r="A19" s="374" t="s">
        <v>47</v>
      </c>
      <c r="B19" s="375">
        <v>25753</v>
      </c>
    </row>
    <row r="20" s="358" customFormat="1" ht="25.5" customHeight="1" spans="1:2">
      <c r="A20" s="374"/>
      <c r="B20" s="378"/>
    </row>
    <row r="21" s="358" customFormat="1" ht="25.5" customHeight="1" spans="1:2">
      <c r="A21" s="374" t="s">
        <v>48</v>
      </c>
      <c r="B21" s="378"/>
    </row>
    <row r="22" s="359" customFormat="1" ht="25.5" customHeight="1" spans="1:2">
      <c r="A22" s="374"/>
      <c r="B22" s="378"/>
    </row>
    <row r="23" s="359" customFormat="1" ht="25.5" customHeight="1" spans="1:2">
      <c r="A23" s="374"/>
      <c r="B23" s="378"/>
    </row>
    <row r="24" s="359" customFormat="1" ht="25.5" customHeight="1" spans="1:2">
      <c r="A24" s="379" t="s">
        <v>49</v>
      </c>
      <c r="B24" s="373">
        <f>B6+B7+B21</f>
        <v>143149</v>
      </c>
    </row>
  </sheetData>
  <mergeCells count="1">
    <mergeCell ref="A2:B2"/>
  </mergeCells>
  <printOptions horizontalCentered="1"/>
  <pageMargins left="0.59" right="0.61" top="0.98" bottom="0.79" header="0.51" footer="0.61"/>
  <pageSetup paperSize="9" orientation="portrait"/>
  <headerFooter alignWithMargins="0">
    <oddFooter>&amp;C8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N15" sqref="N15"/>
    </sheetView>
  </sheetViews>
  <sheetFormatPr defaultColWidth="9" defaultRowHeight="14.25" outlineLevelCol="3"/>
  <cols>
    <col min="1" max="1" width="44.25" style="1" customWidth="1"/>
    <col min="2" max="2" width="19.875" style="1" customWidth="1"/>
    <col min="3" max="4" width="9" style="1" customWidth="1"/>
    <col min="5" max="5" width="9.375" style="1" customWidth="1"/>
    <col min="6" max="16384" width="9" style="1"/>
  </cols>
  <sheetData>
    <row r="1" s="110" customFormat="1" ht="18.75" customHeight="1" spans="1:3">
      <c r="A1" s="111" t="s">
        <v>985</v>
      </c>
      <c r="B1" s="112"/>
      <c r="C1" s="113"/>
    </row>
    <row r="2" s="1" customFormat="1" ht="27" customHeight="1" spans="1:4">
      <c r="A2" s="114" t="s">
        <v>986</v>
      </c>
      <c r="B2" s="114"/>
      <c r="C2" s="115"/>
      <c r="D2" s="115"/>
    </row>
    <row r="3" s="1" customFormat="1" ht="15.75" customHeight="1" spans="1:4">
      <c r="A3" s="116"/>
      <c r="B3" s="116"/>
      <c r="C3" s="116"/>
      <c r="D3" s="116"/>
    </row>
    <row r="4" s="1" customFormat="1" ht="19.5" customHeight="1" spans="1:2">
      <c r="A4" s="117"/>
      <c r="B4" s="118" t="s">
        <v>31</v>
      </c>
    </row>
    <row r="5" s="1" customFormat="1" ht="24.95" customHeight="1" spans="1:2">
      <c r="A5" s="119" t="s">
        <v>755</v>
      </c>
      <c r="B5" s="120" t="s">
        <v>811</v>
      </c>
    </row>
    <row r="6" s="5" customFormat="1" ht="24.95" customHeight="1" spans="1:2">
      <c r="A6" s="121" t="s">
        <v>825</v>
      </c>
      <c r="B6" s="122">
        <v>0</v>
      </c>
    </row>
    <row r="7" s="5" customFormat="1" ht="24.95" customHeight="1" spans="1:2">
      <c r="A7" s="121" t="s">
        <v>826</v>
      </c>
      <c r="B7" s="122">
        <v>0</v>
      </c>
    </row>
    <row r="8" s="5" customFormat="1" ht="24.95" customHeight="1" spans="1:2">
      <c r="A8" s="121" t="s">
        <v>827</v>
      </c>
      <c r="B8" s="122">
        <v>0</v>
      </c>
    </row>
    <row r="9" s="5" customFormat="1" ht="24.95" customHeight="1" spans="1:2">
      <c r="A9" s="123" t="s">
        <v>828</v>
      </c>
      <c r="B9" s="122">
        <v>0</v>
      </c>
    </row>
    <row r="10" s="5" customFormat="1" ht="24.95" customHeight="1" spans="1:2">
      <c r="A10" s="124" t="s">
        <v>829</v>
      </c>
      <c r="B10" s="122">
        <v>0</v>
      </c>
    </row>
    <row r="11" s="5" customFormat="1" ht="24.95" customHeight="1" spans="1:2">
      <c r="A11" s="124" t="s">
        <v>830</v>
      </c>
      <c r="B11" s="122">
        <v>0</v>
      </c>
    </row>
    <row r="12" s="5" customFormat="1" ht="24.95" customHeight="1" spans="1:2">
      <c r="A12" s="124" t="s">
        <v>831</v>
      </c>
      <c r="B12" s="122">
        <v>0</v>
      </c>
    </row>
    <row r="13" s="5" customFormat="1" ht="24.95" customHeight="1" spans="1:2">
      <c r="A13" s="124" t="s">
        <v>832</v>
      </c>
      <c r="B13" s="122">
        <v>0</v>
      </c>
    </row>
    <row r="14" s="5" customFormat="1" ht="24.95" customHeight="1" spans="1:2">
      <c r="A14" s="125" t="s">
        <v>833</v>
      </c>
      <c r="B14" s="122">
        <v>0</v>
      </c>
    </row>
    <row r="15" s="5" customFormat="1" ht="24.95" customHeight="1" spans="1:2">
      <c r="A15" s="126" t="s">
        <v>834</v>
      </c>
      <c r="B15" s="122">
        <v>0</v>
      </c>
    </row>
    <row r="16" s="5" customFormat="1" ht="24.95" customHeight="1" spans="1:2">
      <c r="A16" s="127" t="s">
        <v>835</v>
      </c>
      <c r="B16" s="122">
        <v>0</v>
      </c>
    </row>
    <row r="17" s="5" customFormat="1" ht="24.95" customHeight="1" spans="1:2">
      <c r="A17" s="124" t="s">
        <v>836</v>
      </c>
      <c r="B17" s="122">
        <v>0</v>
      </c>
    </row>
    <row r="18" s="5" customFormat="1" ht="24.95" customHeight="1" spans="1:2">
      <c r="A18" s="127" t="s">
        <v>837</v>
      </c>
      <c r="B18" s="122">
        <v>0</v>
      </c>
    </row>
    <row r="19" s="5" customFormat="1" ht="24.95" customHeight="1" spans="1:2">
      <c r="A19" s="128" t="s">
        <v>838</v>
      </c>
      <c r="B19" s="122">
        <v>0</v>
      </c>
    </row>
    <row r="20" s="5" customFormat="1" ht="24.95" customHeight="1" spans="1:2">
      <c r="A20" s="121" t="s">
        <v>839</v>
      </c>
      <c r="B20" s="122">
        <v>0</v>
      </c>
    </row>
    <row r="21" s="5" customFormat="1" ht="24.95" customHeight="1" spans="1:2">
      <c r="A21" s="121" t="s">
        <v>840</v>
      </c>
      <c r="B21" s="122">
        <v>0</v>
      </c>
    </row>
    <row r="22" s="5" customFormat="1" ht="24.95" customHeight="1" spans="1:2">
      <c r="A22" s="121" t="s">
        <v>841</v>
      </c>
      <c r="B22" s="122">
        <v>0</v>
      </c>
    </row>
    <row r="23" s="5" customFormat="1" ht="24.95" customHeight="1" spans="1:2">
      <c r="A23" s="121" t="s">
        <v>842</v>
      </c>
      <c r="B23" s="122">
        <v>0</v>
      </c>
    </row>
    <row r="24" s="5" customFormat="1" ht="24.95" customHeight="1" spans="1:2">
      <c r="A24" s="121" t="s">
        <v>843</v>
      </c>
      <c r="B24" s="122">
        <v>0</v>
      </c>
    </row>
    <row r="25" s="5" customFormat="1" ht="24.95" customHeight="1" spans="1:2">
      <c r="A25" s="127"/>
      <c r="B25" s="122"/>
    </row>
    <row r="26" s="5" customFormat="1" ht="24.95" customHeight="1" spans="1:2">
      <c r="A26" s="127" t="s">
        <v>844</v>
      </c>
      <c r="B26" s="122">
        <v>0</v>
      </c>
    </row>
    <row r="27" s="5" customFormat="1" ht="24.95" customHeight="1" spans="1:2">
      <c r="A27" s="129" t="s">
        <v>845</v>
      </c>
      <c r="B27" s="122">
        <v>0</v>
      </c>
    </row>
    <row r="28" s="5" customFormat="1" ht="24.95" customHeight="1" spans="1:2">
      <c r="A28" s="127" t="s">
        <v>846</v>
      </c>
      <c r="B28" s="122">
        <v>0</v>
      </c>
    </row>
    <row r="29" s="5" customFormat="1" ht="24.95" customHeight="1" spans="1:2">
      <c r="A29" s="129" t="s">
        <v>57</v>
      </c>
      <c r="B29" s="122">
        <v>0</v>
      </c>
    </row>
    <row r="30" s="5" customFormat="1" ht="24.95" customHeight="1" spans="1:2">
      <c r="A30" s="127" t="s">
        <v>847</v>
      </c>
      <c r="B30" s="122">
        <v>0</v>
      </c>
    </row>
    <row r="31" s="5" customFormat="1" ht="24.95" customHeight="1" spans="1:2">
      <c r="A31" s="127" t="s">
        <v>848</v>
      </c>
      <c r="B31" s="122">
        <v>0</v>
      </c>
    </row>
    <row r="32" s="5" customFormat="1" ht="24.95" customHeight="1" spans="1:2">
      <c r="A32" s="130" t="s">
        <v>849</v>
      </c>
      <c r="B32" s="131">
        <f>SUM(B26:B31)</f>
        <v>0</v>
      </c>
    </row>
    <row r="33" s="5" customFormat="1" ht="45" customHeight="1" spans="1:2">
      <c r="A33" s="132"/>
      <c r="B33" s="132"/>
    </row>
    <row r="34" s="5" customFormat="1" ht="24.95" customHeight="1" spans="1:2">
      <c r="A34" s="1"/>
      <c r="B34" s="1"/>
    </row>
    <row r="35" s="5" customFormat="1" ht="23.25" customHeight="1" spans="1:2">
      <c r="A35" s="1"/>
      <c r="B35" s="1"/>
    </row>
    <row r="36" s="5" customFormat="1" ht="24.95" customHeight="1" spans="1:2">
      <c r="A36" s="1"/>
      <c r="B36" s="1"/>
    </row>
    <row r="37" s="1" customFormat="1" ht="24.95" customHeight="1"/>
    <row r="38" s="1" customFormat="1" ht="24.95" customHeight="1"/>
    <row r="39" s="1" customFormat="1" ht="24.95" customHeight="1"/>
    <row r="40" s="1" customFormat="1" ht="24.95" customHeight="1"/>
    <row r="41" s="1" customFormat="1" ht="24.95" customHeight="1"/>
    <row r="42" s="1" customFormat="1" ht="24.95" customHeight="1"/>
  </sheetData>
  <mergeCells count="2">
    <mergeCell ref="A2:B2"/>
    <mergeCell ref="A33:B33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3" sqref="A23"/>
    </sheetView>
  </sheetViews>
  <sheetFormatPr defaultColWidth="9" defaultRowHeight="14.25" outlineLevelCol="1"/>
  <cols>
    <col min="1" max="1" width="50.5" style="55" customWidth="1"/>
    <col min="2" max="2" width="19.75" style="55" customWidth="1"/>
    <col min="3" max="16384" width="9" style="55"/>
  </cols>
  <sheetData>
    <row r="1" s="55" customFormat="1" ht="16.5" customHeight="1" spans="1:1">
      <c r="A1" s="99" t="s">
        <v>987</v>
      </c>
    </row>
    <row r="2" s="55" customFormat="1" ht="31.5" customHeight="1" spans="1:2">
      <c r="A2" s="100" t="s">
        <v>882</v>
      </c>
      <c r="B2" s="100"/>
    </row>
    <row r="3" s="55" customFormat="1" ht="26.25" customHeight="1" spans="1:2">
      <c r="A3" s="101"/>
      <c r="B3" s="102" t="s">
        <v>31</v>
      </c>
    </row>
    <row r="4" s="55" customFormat="1" ht="30" customHeight="1" spans="1:2">
      <c r="A4" s="103" t="s">
        <v>755</v>
      </c>
      <c r="B4" s="104" t="s">
        <v>811</v>
      </c>
    </row>
    <row r="5" s="55" customFormat="1" ht="30" customHeight="1" spans="1:2">
      <c r="A5" s="105" t="s">
        <v>883</v>
      </c>
      <c r="B5" s="106">
        <v>0</v>
      </c>
    </row>
    <row r="6" s="55" customFormat="1" ht="30" customHeight="1" spans="1:2">
      <c r="A6" s="105" t="s">
        <v>884</v>
      </c>
      <c r="B6" s="106">
        <v>0</v>
      </c>
    </row>
    <row r="7" s="55" customFormat="1" ht="30" customHeight="1" spans="1:2">
      <c r="A7" s="105" t="s">
        <v>885</v>
      </c>
      <c r="B7" s="106">
        <v>0</v>
      </c>
    </row>
    <row r="8" s="55" customFormat="1" ht="30" customHeight="1" spans="1:2">
      <c r="A8" s="105" t="s">
        <v>886</v>
      </c>
      <c r="B8" s="106">
        <v>0</v>
      </c>
    </row>
    <row r="9" s="55" customFormat="1" ht="30" customHeight="1" spans="1:2">
      <c r="A9" s="105" t="s">
        <v>887</v>
      </c>
      <c r="B9" s="106">
        <v>0</v>
      </c>
    </row>
    <row r="10" s="55" customFormat="1" ht="30" customHeight="1" spans="1:2">
      <c r="A10" s="105" t="s">
        <v>888</v>
      </c>
      <c r="B10" s="106">
        <v>0</v>
      </c>
    </row>
    <row r="11" s="55" customFormat="1" ht="30" customHeight="1" spans="1:2">
      <c r="A11" s="105" t="s">
        <v>889</v>
      </c>
      <c r="B11" s="106">
        <v>0</v>
      </c>
    </row>
    <row r="12" s="55" customFormat="1" ht="30" customHeight="1" spans="1:2">
      <c r="A12" s="105" t="s">
        <v>890</v>
      </c>
      <c r="B12" s="106">
        <v>0</v>
      </c>
    </row>
    <row r="13" s="55" customFormat="1" ht="30" customHeight="1" spans="1:2">
      <c r="A13" s="105" t="s">
        <v>891</v>
      </c>
      <c r="B13" s="106">
        <v>0</v>
      </c>
    </row>
    <row r="14" s="55" customFormat="1" ht="30" customHeight="1" spans="1:2">
      <c r="A14" s="107" t="s">
        <v>752</v>
      </c>
      <c r="B14" s="108">
        <f>B5+B11+B12+B13</f>
        <v>0</v>
      </c>
    </row>
    <row r="15" spans="1:2">
      <c r="A15" s="109"/>
      <c r="B15" s="109"/>
    </row>
  </sheetData>
  <mergeCells count="1">
    <mergeCell ref="A2:B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2" sqref="A2:C2"/>
    </sheetView>
  </sheetViews>
  <sheetFormatPr defaultColWidth="9" defaultRowHeight="14.25" outlineLevelCol="2"/>
  <cols>
    <col min="1" max="1" width="43" customWidth="1"/>
    <col min="2" max="3" width="28" customWidth="1"/>
  </cols>
  <sheetData>
    <row r="1" customFormat="1" ht="28" customHeight="1" spans="1:1">
      <c r="A1" t="s">
        <v>988</v>
      </c>
    </row>
    <row r="2" ht="45" customHeight="1" spans="1:3">
      <c r="A2" s="95" t="s">
        <v>989</v>
      </c>
      <c r="B2" s="95"/>
      <c r="C2" s="95"/>
    </row>
    <row r="3" ht="44" customHeight="1" spans="1:3">
      <c r="A3" s="96" t="s">
        <v>62</v>
      </c>
      <c r="B3" s="96" t="s">
        <v>990</v>
      </c>
      <c r="C3" s="96" t="s">
        <v>143</v>
      </c>
    </row>
    <row r="4" ht="32" customHeight="1" spans="1:3">
      <c r="A4" s="97" t="s">
        <v>991</v>
      </c>
      <c r="B4" s="97">
        <v>0</v>
      </c>
      <c r="C4" s="97">
        <v>0</v>
      </c>
    </row>
    <row r="5" ht="32" customHeight="1" spans="1:3">
      <c r="A5" s="97" t="s">
        <v>992</v>
      </c>
      <c r="B5" s="97">
        <v>0</v>
      </c>
      <c r="C5" s="97">
        <v>0</v>
      </c>
    </row>
    <row r="6" ht="32" customHeight="1" spans="1:3">
      <c r="A6" s="97" t="s">
        <v>993</v>
      </c>
      <c r="B6" s="97">
        <v>0</v>
      </c>
      <c r="C6" s="97">
        <v>0</v>
      </c>
    </row>
    <row r="7" ht="32" customHeight="1" spans="1:3">
      <c r="A7" s="97" t="s">
        <v>994</v>
      </c>
      <c r="B7" s="97">
        <v>0</v>
      </c>
      <c r="C7" s="97">
        <v>0</v>
      </c>
    </row>
    <row r="8" ht="37" customHeight="1" spans="1:3">
      <c r="A8" s="97" t="s">
        <v>778</v>
      </c>
      <c r="B8" s="97">
        <v>0</v>
      </c>
      <c r="C8" s="97">
        <v>0</v>
      </c>
    </row>
    <row r="9" ht="38" customHeight="1" spans="1:3">
      <c r="A9" s="98" t="s">
        <v>995</v>
      </c>
      <c r="B9" s="98"/>
      <c r="C9" s="98"/>
    </row>
  </sheetData>
  <mergeCells count="2">
    <mergeCell ref="A2:C2"/>
    <mergeCell ref="A9:C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D18" sqref="D18"/>
    </sheetView>
  </sheetViews>
  <sheetFormatPr defaultColWidth="9" defaultRowHeight="14.25" outlineLevelCol="7"/>
  <cols>
    <col min="1" max="1" width="20.875" customWidth="1"/>
    <col min="2" max="2" width="14" customWidth="1"/>
    <col min="3" max="3" width="14.75" customWidth="1"/>
    <col min="4" max="4" width="15.25" customWidth="1"/>
    <col min="5" max="5" width="10.125" customWidth="1"/>
    <col min="6" max="6" width="14.625" customWidth="1"/>
    <col min="7" max="7" width="12.5" customWidth="1"/>
    <col min="8" max="8" width="17.75" customWidth="1"/>
  </cols>
  <sheetData>
    <row r="1" customFormat="1" ht="26" customHeight="1" spans="1:1">
      <c r="A1" t="s">
        <v>996</v>
      </c>
    </row>
    <row r="2" customFormat="1" ht="30" customHeight="1" spans="1:8">
      <c r="A2" s="72" t="s">
        <v>997</v>
      </c>
      <c r="B2" s="72"/>
      <c r="C2" s="72"/>
      <c r="D2" s="72"/>
      <c r="E2" s="72"/>
      <c r="F2" s="72"/>
      <c r="G2" s="72"/>
      <c r="H2" s="72"/>
    </row>
    <row r="3" customFormat="1" ht="15" customHeight="1" spans="1:8">
      <c r="A3" s="73" t="s">
        <v>31</v>
      </c>
      <c r="B3" s="74"/>
      <c r="C3" s="74"/>
      <c r="D3" s="74"/>
      <c r="E3" s="74"/>
      <c r="F3" s="74"/>
      <c r="G3" s="74"/>
      <c r="H3" s="74"/>
    </row>
    <row r="4" s="70" customFormat="1" ht="42" customHeight="1" spans="1:8">
      <c r="A4" s="75" t="s">
        <v>856</v>
      </c>
      <c r="B4" s="76" t="s">
        <v>778</v>
      </c>
      <c r="C4" s="77" t="s">
        <v>896</v>
      </c>
      <c r="D4" s="78" t="s">
        <v>897</v>
      </c>
      <c r="E4" s="77" t="s">
        <v>898</v>
      </c>
      <c r="F4" s="77" t="s">
        <v>899</v>
      </c>
      <c r="G4" s="77" t="s">
        <v>900</v>
      </c>
      <c r="H4" s="77" t="s">
        <v>901</v>
      </c>
    </row>
    <row r="5" s="71" customFormat="1" ht="24.95" customHeight="1" spans="1:8">
      <c r="A5" s="79" t="s">
        <v>998</v>
      </c>
      <c r="B5" s="80">
        <v>17353.09</v>
      </c>
      <c r="C5" s="80"/>
      <c r="D5" s="90">
        <v>12835.32</v>
      </c>
      <c r="E5" s="90">
        <v>163.2</v>
      </c>
      <c r="F5" s="90"/>
      <c r="G5" s="90"/>
      <c r="H5" s="90">
        <v>4354.57</v>
      </c>
    </row>
    <row r="6" customFormat="1" ht="24.95" customHeight="1" spans="1:8">
      <c r="A6" s="83" t="s">
        <v>904</v>
      </c>
      <c r="B6" s="80">
        <v>8132.13</v>
      </c>
      <c r="C6" s="86"/>
      <c r="D6" s="91">
        <v>6885.32</v>
      </c>
      <c r="E6" s="85">
        <v>162</v>
      </c>
      <c r="F6" s="86"/>
      <c r="G6" s="86"/>
      <c r="H6" s="91">
        <v>1084.81</v>
      </c>
    </row>
    <row r="7" customFormat="1" ht="24.95" customHeight="1" spans="1:8">
      <c r="A7" s="83" t="s">
        <v>905</v>
      </c>
      <c r="B7" s="80">
        <v>149.2</v>
      </c>
      <c r="C7" s="86"/>
      <c r="D7" s="91">
        <v>8</v>
      </c>
      <c r="E7" s="85">
        <v>1.2</v>
      </c>
      <c r="F7" s="81"/>
      <c r="G7" s="86"/>
      <c r="H7" s="91">
        <v>140</v>
      </c>
    </row>
    <row r="8" customFormat="1" ht="24.95" customHeight="1" spans="1:8">
      <c r="A8" s="83" t="s">
        <v>906</v>
      </c>
      <c r="B8" s="80">
        <v>9018.81</v>
      </c>
      <c r="C8" s="92"/>
      <c r="D8" s="91">
        <v>5900</v>
      </c>
      <c r="E8" s="93"/>
      <c r="F8" s="81"/>
      <c r="G8" s="86"/>
      <c r="H8" s="91">
        <v>3118.81</v>
      </c>
    </row>
    <row r="9" customFormat="1" ht="24.95" customHeight="1" spans="1:8">
      <c r="A9" s="83" t="s">
        <v>907</v>
      </c>
      <c r="B9" s="80">
        <v>10.8</v>
      </c>
      <c r="C9" s="86"/>
      <c r="D9" s="94"/>
      <c r="E9" s="93"/>
      <c r="F9" s="81"/>
      <c r="G9" s="86"/>
      <c r="H9" s="91">
        <v>10.8</v>
      </c>
    </row>
    <row r="10" customFormat="1" ht="24.95" customHeight="1" spans="1:8">
      <c r="A10" s="83" t="s">
        <v>908</v>
      </c>
      <c r="B10" s="80">
        <v>42.15</v>
      </c>
      <c r="C10" s="86"/>
      <c r="D10" s="91">
        <v>42</v>
      </c>
      <c r="E10" s="94"/>
      <c r="F10" s="81"/>
      <c r="G10" s="86"/>
      <c r="H10" s="91">
        <v>0.15</v>
      </c>
    </row>
    <row r="11" customFormat="1" ht="24.95" customHeight="1" spans="1:8">
      <c r="A11" s="83" t="s">
        <v>909</v>
      </c>
      <c r="B11" s="80">
        <v>0</v>
      </c>
      <c r="C11" s="86"/>
      <c r="D11" s="94"/>
      <c r="E11" s="94"/>
      <c r="F11" s="81"/>
      <c r="G11" s="86"/>
      <c r="H11" s="94"/>
    </row>
    <row r="12" customFormat="1" ht="24.95" customHeight="1" spans="1:8">
      <c r="A12" s="83" t="s">
        <v>910</v>
      </c>
      <c r="B12" s="80">
        <v>0</v>
      </c>
      <c r="C12" s="86"/>
      <c r="D12" s="94"/>
      <c r="E12" s="94"/>
      <c r="F12" s="81"/>
      <c r="G12" s="86"/>
      <c r="H12" s="94"/>
    </row>
    <row r="13" customFormat="1" ht="24.95" customHeight="1" spans="1:8">
      <c r="A13" s="89"/>
      <c r="B13" s="89"/>
      <c r="C13" s="89"/>
      <c r="D13" s="89"/>
      <c r="E13" s="89"/>
      <c r="F13" s="89"/>
      <c r="G13" s="89"/>
      <c r="H13" s="89"/>
    </row>
    <row r="14" customFormat="1" ht="24.95" customHeight="1"/>
    <row r="15" customFormat="1" ht="24.95" customHeight="1"/>
    <row r="16" customFormat="1" ht="24.95" customHeight="1"/>
    <row r="17" customFormat="1" ht="24.95" customHeight="1"/>
    <row r="18" customFormat="1" ht="24.95" customHeight="1"/>
    <row r="19" customFormat="1" ht="24.95" customHeight="1"/>
    <row r="20" customFormat="1" ht="24.95" customHeight="1"/>
    <row r="21" customFormat="1" ht="30" customHeight="1"/>
  </sheetData>
  <mergeCells count="3">
    <mergeCell ref="A2:H2"/>
    <mergeCell ref="A3:H3"/>
    <mergeCell ref="A13:H1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H17" sqref="H17"/>
    </sheetView>
  </sheetViews>
  <sheetFormatPr defaultColWidth="9" defaultRowHeight="14.25" outlineLevelCol="7"/>
  <cols>
    <col min="1" max="1" width="20.875" customWidth="1"/>
    <col min="2" max="2" width="14" customWidth="1"/>
    <col min="3" max="3" width="14.75" customWidth="1"/>
    <col min="4" max="4" width="15.25" customWidth="1"/>
    <col min="5" max="5" width="10.125" customWidth="1"/>
    <col min="6" max="6" width="14.625" customWidth="1"/>
    <col min="7" max="7" width="12.5" customWidth="1"/>
    <col min="8" max="8" width="17.75" customWidth="1"/>
  </cols>
  <sheetData>
    <row r="1" customFormat="1" ht="26" customHeight="1" spans="1:1">
      <c r="A1" t="s">
        <v>999</v>
      </c>
    </row>
    <row r="2" customFormat="1" ht="30" customHeight="1" spans="1:8">
      <c r="A2" s="72" t="s">
        <v>1000</v>
      </c>
      <c r="B2" s="72"/>
      <c r="C2" s="72"/>
      <c r="D2" s="72"/>
      <c r="E2" s="72"/>
      <c r="F2" s="72"/>
      <c r="G2" s="72"/>
      <c r="H2" s="72"/>
    </row>
    <row r="3" customFormat="1" ht="15" customHeight="1" spans="1:8">
      <c r="A3" s="73" t="s">
        <v>31</v>
      </c>
      <c r="B3" s="74"/>
      <c r="C3" s="74"/>
      <c r="D3" s="74"/>
      <c r="E3" s="74"/>
      <c r="F3" s="74"/>
      <c r="G3" s="74"/>
      <c r="H3" s="74"/>
    </row>
    <row r="4" s="70" customFormat="1" ht="42" customHeight="1" spans="1:8">
      <c r="A4" s="75" t="s">
        <v>856</v>
      </c>
      <c r="B4" s="76" t="s">
        <v>778</v>
      </c>
      <c r="C4" s="77" t="s">
        <v>896</v>
      </c>
      <c r="D4" s="78" t="s">
        <v>897</v>
      </c>
      <c r="E4" s="77" t="s">
        <v>898</v>
      </c>
      <c r="F4" s="77" t="s">
        <v>899</v>
      </c>
      <c r="G4" s="77" t="s">
        <v>900</v>
      </c>
      <c r="H4" s="77" t="s">
        <v>901</v>
      </c>
    </row>
    <row r="5" s="71" customFormat="1" ht="24.95" customHeight="1" spans="1:8">
      <c r="A5" s="79" t="s">
        <v>1001</v>
      </c>
      <c r="B5" s="80">
        <v>16939.44</v>
      </c>
      <c r="C5" s="81"/>
      <c r="D5" s="82">
        <v>12794.11</v>
      </c>
      <c r="E5" s="82">
        <v>187.28</v>
      </c>
      <c r="F5" s="82"/>
      <c r="G5" s="82"/>
      <c r="H5" s="82">
        <v>3958.05</v>
      </c>
    </row>
    <row r="6" customFormat="1" ht="24.95" customHeight="1" spans="1:8">
      <c r="A6" s="83" t="s">
        <v>912</v>
      </c>
      <c r="B6" s="80">
        <v>15053.65</v>
      </c>
      <c r="C6" s="84"/>
      <c r="D6" s="85">
        <v>12784.11</v>
      </c>
      <c r="E6" s="85">
        <v>131.76</v>
      </c>
      <c r="F6" s="86"/>
      <c r="G6" s="86"/>
      <c r="H6" s="85">
        <v>2137.78</v>
      </c>
    </row>
    <row r="7" customFormat="1" ht="24.95" customHeight="1" spans="1:8">
      <c r="A7" s="83" t="s">
        <v>913</v>
      </c>
      <c r="B7" s="80">
        <v>55.52</v>
      </c>
      <c r="C7" s="87"/>
      <c r="D7" s="88"/>
      <c r="E7" s="88">
        <v>55.52</v>
      </c>
      <c r="F7" s="81"/>
      <c r="G7" s="87"/>
      <c r="H7" s="88"/>
    </row>
    <row r="8" customFormat="1" ht="24.95" customHeight="1" spans="1:8">
      <c r="A8" s="83" t="s">
        <v>914</v>
      </c>
      <c r="B8" s="80">
        <v>1750.27</v>
      </c>
      <c r="C8" s="87"/>
      <c r="D8" s="85">
        <v>10</v>
      </c>
      <c r="E8" s="88"/>
      <c r="F8" s="81"/>
      <c r="G8" s="87"/>
      <c r="H8" s="85">
        <v>1740.27</v>
      </c>
    </row>
    <row r="9" customFormat="1" ht="24.95" customHeight="1" spans="1:8">
      <c r="A9" s="83" t="s">
        <v>915</v>
      </c>
      <c r="B9" s="80">
        <v>80</v>
      </c>
      <c r="C9" s="87"/>
      <c r="D9" s="88"/>
      <c r="E9" s="88"/>
      <c r="F9" s="81"/>
      <c r="G9" s="87"/>
      <c r="H9" s="85">
        <v>80</v>
      </c>
    </row>
    <row r="10" customFormat="1" ht="24.95" customHeight="1" spans="1:8">
      <c r="A10" s="83" t="s">
        <v>916</v>
      </c>
      <c r="B10" s="80">
        <v>0</v>
      </c>
      <c r="C10" s="87"/>
      <c r="D10" s="88"/>
      <c r="E10" s="88"/>
      <c r="F10" s="81"/>
      <c r="G10" s="87"/>
      <c r="H10" s="88"/>
    </row>
    <row r="11" customFormat="1" ht="24.95" customHeight="1" spans="1:8">
      <c r="A11" s="89"/>
      <c r="B11" s="89"/>
      <c r="C11" s="89"/>
      <c r="D11" s="89"/>
      <c r="E11" s="89"/>
      <c r="F11" s="89"/>
      <c r="G11" s="89"/>
      <c r="H11" s="89"/>
    </row>
    <row r="12" customFormat="1" ht="24.95" customHeight="1"/>
    <row r="13" customFormat="1" ht="24.95" customHeight="1"/>
    <row r="14" customFormat="1" ht="24.95" customHeight="1"/>
    <row r="15" customFormat="1" ht="24.95" customHeight="1"/>
    <row r="16" customFormat="1" ht="24.95" customHeight="1"/>
    <row r="17" customFormat="1" ht="24.95" customHeight="1"/>
    <row r="18" customFormat="1" ht="24.95" customHeight="1"/>
    <row r="19" customFormat="1" ht="30" customHeight="1"/>
  </sheetData>
  <mergeCells count="3">
    <mergeCell ref="A2:H2"/>
    <mergeCell ref="A3:H3"/>
    <mergeCell ref="A11:H11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34"/>
  <sheetViews>
    <sheetView workbookViewId="0">
      <selection activeCell="A2" sqref="A2:AP2"/>
    </sheetView>
  </sheetViews>
  <sheetFormatPr defaultColWidth="10" defaultRowHeight="13.5"/>
  <cols>
    <col min="1" max="1" width="19.5416666666667" style="61" customWidth="1"/>
    <col min="2" max="2" width="10.25" style="61" customWidth="1"/>
    <col min="3" max="3" width="9.5" style="61" customWidth="1"/>
    <col min="4" max="12" width="7.45833333333333" style="61" customWidth="1"/>
    <col min="13" max="13" width="10.375" style="61" customWidth="1"/>
    <col min="14" max="33" width="7.45833333333333" style="61" customWidth="1"/>
    <col min="34" max="34" width="9.75" style="61" customWidth="1"/>
    <col min="35" max="38" width="7.45833333333333" style="61" customWidth="1"/>
    <col min="39" max="39" width="8.75" style="61" customWidth="1"/>
    <col min="40" max="41" width="7.45833333333333" style="61" customWidth="1"/>
    <col min="42" max="42" width="9.25" style="61" customWidth="1"/>
    <col min="43" max="44" width="9.76666666666667" style="61" customWidth="1"/>
    <col min="45" max="16384" width="10" style="61"/>
  </cols>
  <sheetData>
    <row r="1" ht="21" customHeight="1" spans="1:1">
      <c r="A1" s="61" t="s">
        <v>1002</v>
      </c>
    </row>
    <row r="2" s="61" customFormat="1" ht="47.4" customHeight="1" spans="1:42">
      <c r="A2" s="62" t="s">
        <v>1003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</row>
    <row r="3" s="61" customFormat="1" ht="50" customHeight="1" spans="1:42">
      <c r="A3" s="63" t="s">
        <v>62</v>
      </c>
      <c r="B3" s="63" t="s">
        <v>763</v>
      </c>
      <c r="C3" s="63" t="s">
        <v>1004</v>
      </c>
      <c r="D3" s="63" t="s">
        <v>1005</v>
      </c>
      <c r="E3" s="63" t="s">
        <v>1006</v>
      </c>
      <c r="F3" s="63" t="s">
        <v>1007</v>
      </c>
      <c r="G3" s="63" t="s">
        <v>1008</v>
      </c>
      <c r="H3" s="63" t="s">
        <v>1009</v>
      </c>
      <c r="I3" s="63" t="s">
        <v>1010</v>
      </c>
      <c r="J3" s="63" t="s">
        <v>1011</v>
      </c>
      <c r="K3" s="63" t="s">
        <v>1012</v>
      </c>
      <c r="L3" s="63" t="s">
        <v>1013</v>
      </c>
      <c r="M3" s="63" t="s">
        <v>1014</v>
      </c>
      <c r="N3" s="63" t="s">
        <v>1015</v>
      </c>
      <c r="O3" s="63" t="s">
        <v>1016</v>
      </c>
      <c r="P3" s="63" t="s">
        <v>1017</v>
      </c>
      <c r="Q3" s="63" t="s">
        <v>1018</v>
      </c>
      <c r="R3" s="63" t="s">
        <v>1019</v>
      </c>
      <c r="S3" s="63" t="s">
        <v>1020</v>
      </c>
      <c r="T3" s="63" t="s">
        <v>1021</v>
      </c>
      <c r="U3" s="63" t="s">
        <v>1022</v>
      </c>
      <c r="V3" s="63" t="s">
        <v>1023</v>
      </c>
      <c r="W3" s="63" t="s">
        <v>1024</v>
      </c>
      <c r="X3" s="63" t="s">
        <v>1025</v>
      </c>
      <c r="Y3" s="63" t="s">
        <v>1026</v>
      </c>
      <c r="Z3" s="63" t="s">
        <v>1027</v>
      </c>
      <c r="AA3" s="63" t="s">
        <v>1028</v>
      </c>
      <c r="AB3" s="63" t="s">
        <v>1029</v>
      </c>
      <c r="AC3" s="63" t="s">
        <v>1030</v>
      </c>
      <c r="AD3" s="63" t="s">
        <v>1031</v>
      </c>
      <c r="AE3" s="63" t="s">
        <v>1032</v>
      </c>
      <c r="AF3" s="63" t="s">
        <v>1033</v>
      </c>
      <c r="AG3" s="63" t="s">
        <v>1034</v>
      </c>
      <c r="AH3" s="63" t="s">
        <v>1035</v>
      </c>
      <c r="AI3" s="63" t="s">
        <v>1036</v>
      </c>
      <c r="AJ3" s="63" t="s">
        <v>1037</v>
      </c>
      <c r="AK3" s="63" t="s">
        <v>1038</v>
      </c>
      <c r="AL3" s="63" t="s">
        <v>1039</v>
      </c>
      <c r="AM3" s="63" t="s">
        <v>1040</v>
      </c>
      <c r="AN3" s="63" t="s">
        <v>1041</v>
      </c>
      <c r="AO3" s="63" t="s">
        <v>1042</v>
      </c>
      <c r="AP3" s="63" t="s">
        <v>137</v>
      </c>
    </row>
    <row r="4" s="61" customFormat="1" ht="35.35" customHeight="1" spans="1:42">
      <c r="A4" s="64" t="s">
        <v>778</v>
      </c>
      <c r="B4" s="64">
        <f t="shared" ref="B4:B34" si="0">SUM(C4:AP4)</f>
        <v>143149.58</v>
      </c>
      <c r="C4" s="64">
        <f t="shared" ref="C4:AP4" si="1">SUM(C5:C34)</f>
        <v>16269.0724</v>
      </c>
      <c r="D4" s="64">
        <f t="shared" si="1"/>
        <v>5220.912</v>
      </c>
      <c r="E4" s="64">
        <f t="shared" si="1"/>
        <v>7522.3036</v>
      </c>
      <c r="F4" s="64">
        <f t="shared" si="1"/>
        <v>4694.976</v>
      </c>
      <c r="G4" s="64">
        <f t="shared" si="1"/>
        <v>9075.09072</v>
      </c>
      <c r="H4" s="64">
        <f t="shared" si="1"/>
        <v>2033.57536</v>
      </c>
      <c r="I4" s="64">
        <f t="shared" si="1"/>
        <v>2219.27863</v>
      </c>
      <c r="J4" s="64">
        <f t="shared" si="1"/>
        <v>347.501623</v>
      </c>
      <c r="K4" s="64">
        <f t="shared" si="1"/>
        <v>690.402145</v>
      </c>
      <c r="L4" s="64">
        <f t="shared" si="1"/>
        <v>3040.886608</v>
      </c>
      <c r="M4" s="64">
        <f t="shared" si="1"/>
        <v>14537.317148</v>
      </c>
      <c r="N4" s="64">
        <f t="shared" si="1"/>
        <v>466.244501</v>
      </c>
      <c r="O4" s="64">
        <f t="shared" si="1"/>
        <v>359.4163</v>
      </c>
      <c r="P4" s="64">
        <f t="shared" si="1"/>
        <v>6</v>
      </c>
      <c r="Q4" s="64">
        <f t="shared" si="1"/>
        <v>25.5952</v>
      </c>
      <c r="R4" s="64">
        <f t="shared" si="1"/>
        <v>319.344</v>
      </c>
      <c r="S4" s="64">
        <f t="shared" si="1"/>
        <v>30.3892</v>
      </c>
      <c r="T4" s="64">
        <f t="shared" si="1"/>
        <v>197.4</v>
      </c>
      <c r="U4" s="64">
        <f t="shared" si="1"/>
        <v>102.8648</v>
      </c>
      <c r="V4" s="64">
        <f t="shared" si="1"/>
        <v>66.59</v>
      </c>
      <c r="W4" s="64">
        <f t="shared" si="1"/>
        <v>15.7</v>
      </c>
      <c r="X4" s="64">
        <f t="shared" si="1"/>
        <v>54.6</v>
      </c>
      <c r="Y4" s="64">
        <f t="shared" si="1"/>
        <v>329.491</v>
      </c>
      <c r="Z4" s="64">
        <f t="shared" si="1"/>
        <v>76.4822</v>
      </c>
      <c r="AA4" s="64">
        <f t="shared" si="1"/>
        <v>36</v>
      </c>
      <c r="AB4" s="64">
        <f t="shared" si="1"/>
        <v>628.000799</v>
      </c>
      <c r="AC4" s="64">
        <f t="shared" si="1"/>
        <v>88.528</v>
      </c>
      <c r="AD4" s="64">
        <f t="shared" si="1"/>
        <v>438.845925</v>
      </c>
      <c r="AE4" s="64">
        <f t="shared" si="1"/>
        <v>438.845925</v>
      </c>
      <c r="AF4" s="64">
        <f t="shared" si="1"/>
        <v>326.42</v>
      </c>
      <c r="AG4" s="64">
        <f t="shared" si="1"/>
        <v>753.792</v>
      </c>
      <c r="AH4" s="64">
        <f t="shared" si="1"/>
        <v>34142.983996</v>
      </c>
      <c r="AI4" s="64">
        <f t="shared" si="1"/>
        <v>13.84992</v>
      </c>
      <c r="AJ4" s="64">
        <f t="shared" si="1"/>
        <v>2042</v>
      </c>
      <c r="AK4" s="64">
        <f t="shared" si="1"/>
        <v>600</v>
      </c>
      <c r="AL4" s="64">
        <f t="shared" si="1"/>
        <v>50</v>
      </c>
      <c r="AM4" s="64">
        <f t="shared" si="1"/>
        <v>12525.2</v>
      </c>
      <c r="AN4" s="64">
        <f t="shared" si="1"/>
        <v>3610</v>
      </c>
      <c r="AO4" s="64">
        <f t="shared" si="1"/>
        <v>934</v>
      </c>
      <c r="AP4" s="64">
        <f t="shared" si="1"/>
        <v>18819.68</v>
      </c>
    </row>
    <row r="5" s="61" customFormat="1" ht="26.05" customHeight="1" spans="1:42">
      <c r="A5" s="65" t="s">
        <v>779</v>
      </c>
      <c r="B5" s="66">
        <f t="shared" si="0"/>
        <v>50880.343411</v>
      </c>
      <c r="C5" s="66">
        <v>5212.5308</v>
      </c>
      <c r="D5" s="66">
        <v>3535.878</v>
      </c>
      <c r="E5" s="66">
        <v>7329.2109</v>
      </c>
      <c r="F5" s="66"/>
      <c r="G5" s="66"/>
      <c r="H5" s="66"/>
      <c r="I5" s="66"/>
      <c r="J5" s="66"/>
      <c r="K5" s="66"/>
      <c r="L5" s="66"/>
      <c r="M5" s="66">
        <v>12593.407148</v>
      </c>
      <c r="N5" s="66">
        <v>351.429501</v>
      </c>
      <c r="O5" s="66">
        <v>271.7855</v>
      </c>
      <c r="P5" s="66">
        <v>5</v>
      </c>
      <c r="Q5" s="66">
        <v>18.2452</v>
      </c>
      <c r="R5" s="66">
        <v>300.944</v>
      </c>
      <c r="S5" s="66">
        <v>29.7892</v>
      </c>
      <c r="T5" s="66">
        <v>193.8</v>
      </c>
      <c r="U5" s="66">
        <v>86.2848</v>
      </c>
      <c r="V5" s="66">
        <v>62.29</v>
      </c>
      <c r="W5" s="66">
        <v>15.7</v>
      </c>
      <c r="X5" s="66">
        <v>54</v>
      </c>
      <c r="Y5" s="66">
        <v>107.371</v>
      </c>
      <c r="Z5" s="66">
        <v>68.14</v>
      </c>
      <c r="AA5" s="66"/>
      <c r="AB5" s="66">
        <v>248.400799</v>
      </c>
      <c r="AC5" s="66">
        <v>78.11</v>
      </c>
      <c r="AD5" s="66">
        <v>214.105636</v>
      </c>
      <c r="AE5" s="66">
        <v>138.677009</v>
      </c>
      <c r="AF5" s="66">
        <v>320</v>
      </c>
      <c r="AG5" s="66">
        <v>524.544</v>
      </c>
      <c r="AH5" s="69">
        <f>13245.349998</f>
        <v>13245.349998</v>
      </c>
      <c r="AI5" s="66">
        <v>13.84992</v>
      </c>
      <c r="AJ5" s="66"/>
      <c r="AK5" s="66"/>
      <c r="AL5" s="66"/>
      <c r="AM5" s="66">
        <v>119.4</v>
      </c>
      <c r="AN5" s="66"/>
      <c r="AO5" s="66"/>
      <c r="AP5" s="67">
        <f>8193-2400-50.9</f>
        <v>5742.1</v>
      </c>
    </row>
    <row r="6" s="61" customFormat="1" ht="26.05" customHeight="1" spans="1:42">
      <c r="A6" s="65" t="s">
        <v>780</v>
      </c>
      <c r="B6" s="66">
        <f t="shared" si="0"/>
        <v>0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</row>
    <row r="7" s="61" customFormat="1" ht="26.05" customHeight="1" spans="1:42">
      <c r="A7" s="65" t="s">
        <v>781</v>
      </c>
      <c r="B7" s="67">
        <f t="shared" si="0"/>
        <v>288.98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>
        <v>2.2</v>
      </c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>
        <f>306.48-19.7</f>
        <v>286.78</v>
      </c>
      <c r="AI7" s="66"/>
      <c r="AJ7" s="66"/>
      <c r="AK7" s="66"/>
      <c r="AL7" s="66"/>
      <c r="AM7" s="66"/>
      <c r="AN7" s="66"/>
      <c r="AO7" s="66"/>
      <c r="AP7" s="66"/>
    </row>
    <row r="8" s="61" customFormat="1" ht="26.05" customHeight="1" spans="1:42">
      <c r="A8" s="65" t="s">
        <v>782</v>
      </c>
      <c r="B8" s="67">
        <f t="shared" si="0"/>
        <v>1179.89988</v>
      </c>
      <c r="C8" s="66">
        <v>653.1492</v>
      </c>
      <c r="D8" s="66">
        <v>124.116</v>
      </c>
      <c r="E8" s="66">
        <v>10.1791</v>
      </c>
      <c r="F8" s="66"/>
      <c r="G8" s="66"/>
      <c r="H8" s="66"/>
      <c r="I8" s="66"/>
      <c r="J8" s="66"/>
      <c r="K8" s="66"/>
      <c r="L8" s="66"/>
      <c r="M8" s="66">
        <v>14.13</v>
      </c>
      <c r="N8" s="66">
        <v>11</v>
      </c>
      <c r="O8" s="66">
        <v>13.5</v>
      </c>
      <c r="P8" s="66"/>
      <c r="Q8" s="66"/>
      <c r="R8" s="66"/>
      <c r="S8" s="66"/>
      <c r="T8" s="66"/>
      <c r="U8" s="66">
        <v>1.1</v>
      </c>
      <c r="V8" s="66"/>
      <c r="W8" s="66"/>
      <c r="X8" s="66"/>
      <c r="Y8" s="66"/>
      <c r="Z8" s="66">
        <v>1</v>
      </c>
      <c r="AA8" s="66"/>
      <c r="AB8" s="66">
        <v>0.4</v>
      </c>
      <c r="AC8" s="66"/>
      <c r="AD8" s="66"/>
      <c r="AE8" s="66">
        <v>3.10158</v>
      </c>
      <c r="AF8" s="66"/>
      <c r="AG8" s="66">
        <v>23.364</v>
      </c>
      <c r="AH8" s="67">
        <f>114.08+19.7</f>
        <v>133.78</v>
      </c>
      <c r="AI8" s="66"/>
      <c r="AJ8" s="66"/>
      <c r="AK8" s="66"/>
      <c r="AL8" s="66"/>
      <c r="AM8" s="66">
        <v>30.5</v>
      </c>
      <c r="AN8" s="66"/>
      <c r="AO8" s="66"/>
      <c r="AP8" s="67">
        <f>92+20+48.58</f>
        <v>160.58</v>
      </c>
    </row>
    <row r="9" s="61" customFormat="1" ht="26.05" customHeight="1" spans="1:42">
      <c r="A9" s="65" t="s">
        <v>783</v>
      </c>
      <c r="B9" s="66">
        <f t="shared" si="0"/>
        <v>23984.114914</v>
      </c>
      <c r="C9" s="66">
        <v>7741.074</v>
      </c>
      <c r="D9" s="66">
        <v>71.94</v>
      </c>
      <c r="E9" s="66">
        <v>13.5132</v>
      </c>
      <c r="F9" s="66">
        <v>4634.784</v>
      </c>
      <c r="G9" s="66">
        <v>2029.709792</v>
      </c>
      <c r="H9" s="66">
        <v>996.904896</v>
      </c>
      <c r="I9" s="66">
        <v>1015.81384</v>
      </c>
      <c r="J9" s="66">
        <v>6.80554</v>
      </c>
      <c r="K9" s="66">
        <v>341.914886</v>
      </c>
      <c r="L9" s="66">
        <v>1493.73576</v>
      </c>
      <c r="M9" s="66">
        <v>577</v>
      </c>
      <c r="N9" s="66">
        <v>6</v>
      </c>
      <c r="O9" s="66">
        <v>4</v>
      </c>
      <c r="P9" s="66"/>
      <c r="Q9" s="66">
        <v>5</v>
      </c>
      <c r="R9" s="66"/>
      <c r="S9" s="66"/>
      <c r="T9" s="66"/>
      <c r="U9" s="66">
        <v>0.6</v>
      </c>
      <c r="V9" s="66"/>
      <c r="W9" s="66"/>
      <c r="X9" s="66"/>
      <c r="Y9" s="66">
        <v>217.7</v>
      </c>
      <c r="Z9" s="66"/>
      <c r="AA9" s="66"/>
      <c r="AB9" s="66">
        <v>353.8</v>
      </c>
      <c r="AC9" s="66"/>
      <c r="AD9" s="66">
        <v>221.5275</v>
      </c>
      <c r="AE9" s="66">
        <v>221.5275</v>
      </c>
      <c r="AF9" s="66"/>
      <c r="AG9" s="66">
        <v>11.664</v>
      </c>
      <c r="AH9" s="69">
        <f>3849.5</f>
        <v>3849.5</v>
      </c>
      <c r="AI9" s="66"/>
      <c r="AJ9" s="66"/>
      <c r="AK9" s="66"/>
      <c r="AL9" s="66"/>
      <c r="AM9" s="66">
        <v>169.6</v>
      </c>
      <c r="AN9" s="66"/>
      <c r="AO9" s="66"/>
      <c r="AP9" s="66"/>
    </row>
    <row r="10" s="61" customFormat="1" ht="26.05" customHeight="1" spans="1:42">
      <c r="A10" s="65" t="s">
        <v>784</v>
      </c>
      <c r="B10" s="66">
        <f t="shared" si="0"/>
        <v>177.054064</v>
      </c>
      <c r="C10" s="66">
        <v>46.2612</v>
      </c>
      <c r="D10" s="66">
        <v>27.336</v>
      </c>
      <c r="E10" s="66">
        <v>3.8551</v>
      </c>
      <c r="F10" s="66"/>
      <c r="G10" s="66"/>
      <c r="H10" s="66"/>
      <c r="I10" s="66"/>
      <c r="J10" s="66"/>
      <c r="K10" s="66"/>
      <c r="L10" s="66"/>
      <c r="M10" s="66"/>
      <c r="N10" s="66">
        <v>3.5</v>
      </c>
      <c r="O10" s="66"/>
      <c r="P10" s="66"/>
      <c r="Q10" s="66"/>
      <c r="R10" s="66"/>
      <c r="S10" s="66"/>
      <c r="T10" s="66"/>
      <c r="U10" s="66">
        <v>0.8</v>
      </c>
      <c r="V10" s="66"/>
      <c r="W10" s="66"/>
      <c r="X10" s="66"/>
      <c r="Y10" s="66">
        <v>2.82</v>
      </c>
      <c r="Z10" s="66">
        <v>0.18</v>
      </c>
      <c r="AA10" s="66"/>
      <c r="AB10" s="66"/>
      <c r="AC10" s="66"/>
      <c r="AD10" s="66"/>
      <c r="AE10" s="66">
        <v>1.573764</v>
      </c>
      <c r="AF10" s="66"/>
      <c r="AG10" s="66">
        <v>8.628</v>
      </c>
      <c r="AH10" s="66">
        <v>82.1</v>
      </c>
      <c r="AI10" s="66"/>
      <c r="AJ10" s="66"/>
      <c r="AK10" s="66"/>
      <c r="AL10" s="66"/>
      <c r="AM10" s="66"/>
      <c r="AN10" s="66"/>
      <c r="AO10" s="66"/>
      <c r="AP10" s="66"/>
    </row>
    <row r="11" s="61" customFormat="1" ht="26.05" customHeight="1" spans="1:42">
      <c r="A11" s="65" t="s">
        <v>785</v>
      </c>
      <c r="B11" s="67">
        <f t="shared" si="0"/>
        <v>577.312552</v>
      </c>
      <c r="C11" s="66">
        <v>101.2092</v>
      </c>
      <c r="D11" s="66">
        <v>61.428</v>
      </c>
      <c r="E11" s="66">
        <v>8.4341</v>
      </c>
      <c r="F11" s="66"/>
      <c r="G11" s="66"/>
      <c r="H11" s="66"/>
      <c r="I11" s="66"/>
      <c r="J11" s="66"/>
      <c r="K11" s="66"/>
      <c r="L11" s="66"/>
      <c r="M11" s="66"/>
      <c r="N11" s="66">
        <v>4.2772</v>
      </c>
      <c r="O11" s="66">
        <v>3.8688</v>
      </c>
      <c r="P11" s="66"/>
      <c r="Q11" s="66">
        <v>0.2</v>
      </c>
      <c r="R11" s="66">
        <v>0.8</v>
      </c>
      <c r="S11" s="66"/>
      <c r="T11" s="66"/>
      <c r="U11" s="66"/>
      <c r="V11" s="66">
        <v>3.7</v>
      </c>
      <c r="W11" s="66"/>
      <c r="X11" s="66"/>
      <c r="Y11" s="66"/>
      <c r="Z11" s="66">
        <v>1.1</v>
      </c>
      <c r="AA11" s="66"/>
      <c r="AB11" s="66">
        <v>1</v>
      </c>
      <c r="AC11" s="66"/>
      <c r="AD11" s="66"/>
      <c r="AE11" s="66">
        <v>2.753252</v>
      </c>
      <c r="AF11" s="66"/>
      <c r="AG11" s="66">
        <v>7.788</v>
      </c>
      <c r="AH11" s="66">
        <v>211.754</v>
      </c>
      <c r="AI11" s="66"/>
      <c r="AJ11" s="66"/>
      <c r="AK11" s="66"/>
      <c r="AL11" s="66"/>
      <c r="AM11" s="66"/>
      <c r="AN11" s="66"/>
      <c r="AO11" s="66"/>
      <c r="AP11" s="67">
        <v>169</v>
      </c>
    </row>
    <row r="12" s="61" customFormat="1" ht="26.05" customHeight="1" spans="1:42">
      <c r="A12" s="65" t="s">
        <v>786</v>
      </c>
      <c r="B12" s="67">
        <f t="shared" si="0"/>
        <v>25516.037727</v>
      </c>
      <c r="C12" s="66">
        <v>244.2456</v>
      </c>
      <c r="D12" s="66">
        <v>151.908</v>
      </c>
      <c r="E12" s="66">
        <v>20.3538</v>
      </c>
      <c r="F12" s="66"/>
      <c r="G12" s="66">
        <v>7045.380928</v>
      </c>
      <c r="H12" s="66">
        <v>1036.670464</v>
      </c>
      <c r="I12" s="66"/>
      <c r="J12" s="66"/>
      <c r="K12" s="66">
        <v>258.771807</v>
      </c>
      <c r="L12" s="66"/>
      <c r="M12" s="69"/>
      <c r="N12" s="66">
        <v>18.2</v>
      </c>
      <c r="O12" s="66">
        <v>10.9</v>
      </c>
      <c r="P12" s="66"/>
      <c r="Q12" s="66">
        <v>0.05</v>
      </c>
      <c r="R12" s="66">
        <v>0.8</v>
      </c>
      <c r="S12" s="66">
        <v>0.2</v>
      </c>
      <c r="T12" s="66">
        <v>0.6</v>
      </c>
      <c r="U12" s="66">
        <v>3.3</v>
      </c>
      <c r="V12" s="66">
        <v>0.4</v>
      </c>
      <c r="W12" s="66"/>
      <c r="X12" s="66">
        <v>0.6</v>
      </c>
      <c r="Y12" s="66">
        <v>0.6</v>
      </c>
      <c r="Z12" s="66">
        <v>1.1</v>
      </c>
      <c r="AA12" s="66"/>
      <c r="AB12" s="66">
        <v>4</v>
      </c>
      <c r="AC12" s="66">
        <v>2.4</v>
      </c>
      <c r="AD12" s="66"/>
      <c r="AE12" s="66">
        <v>6.867128</v>
      </c>
      <c r="AF12" s="66"/>
      <c r="AG12" s="66">
        <v>40.14</v>
      </c>
      <c r="AH12" s="66">
        <v>1884.95</v>
      </c>
      <c r="AI12" s="66"/>
      <c r="AJ12" s="66">
        <v>2042</v>
      </c>
      <c r="AK12" s="66">
        <v>600</v>
      </c>
      <c r="AL12" s="66">
        <v>50</v>
      </c>
      <c r="AM12" s="68">
        <f>1713.6+2095+124+135+4799+1004+2221</f>
        <v>12091.6</v>
      </c>
      <c r="AN12" s="66"/>
      <c r="AO12" s="66"/>
      <c r="AP12" s="66"/>
    </row>
    <row r="13" s="61" customFormat="1" ht="26.05" customHeight="1" spans="1:42">
      <c r="A13" s="65" t="s">
        <v>787</v>
      </c>
      <c r="B13" s="66">
        <f t="shared" si="0"/>
        <v>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</row>
    <row r="14" s="61" customFormat="1" ht="26.05" customHeight="1" spans="1:42">
      <c r="A14" s="65" t="s">
        <v>788</v>
      </c>
      <c r="B14" s="67">
        <f t="shared" si="0"/>
        <v>7850.080696</v>
      </c>
      <c r="C14" s="66">
        <v>838.0124</v>
      </c>
      <c r="D14" s="66">
        <v>335.244</v>
      </c>
      <c r="E14" s="66">
        <v>17.3749</v>
      </c>
      <c r="F14" s="66">
        <v>60.192</v>
      </c>
      <c r="G14" s="66"/>
      <c r="H14" s="66"/>
      <c r="I14" s="66">
        <v>1203.46479</v>
      </c>
      <c r="J14" s="66">
        <v>340.696083</v>
      </c>
      <c r="K14" s="66">
        <v>89.715452</v>
      </c>
      <c r="L14" s="66"/>
      <c r="M14" s="67">
        <f>231.8+265+140</f>
        <v>636.8</v>
      </c>
      <c r="N14" s="66">
        <v>17.4178</v>
      </c>
      <c r="O14" s="66">
        <v>11.3</v>
      </c>
      <c r="P14" s="66"/>
      <c r="Q14" s="66"/>
      <c r="R14" s="66">
        <v>1.8</v>
      </c>
      <c r="S14" s="66">
        <v>0.4</v>
      </c>
      <c r="T14" s="66"/>
      <c r="U14" s="66">
        <v>4.5</v>
      </c>
      <c r="V14" s="66">
        <v>0.2</v>
      </c>
      <c r="W14" s="66"/>
      <c r="X14" s="66"/>
      <c r="Y14" s="66">
        <v>1</v>
      </c>
      <c r="Z14" s="66">
        <v>0.8622</v>
      </c>
      <c r="AA14" s="66"/>
      <c r="AB14" s="66">
        <v>9.1</v>
      </c>
      <c r="AC14" s="66"/>
      <c r="AD14" s="66">
        <v>3.212789</v>
      </c>
      <c r="AE14" s="66">
        <v>19.326282</v>
      </c>
      <c r="AF14" s="66">
        <v>3.02</v>
      </c>
      <c r="AG14" s="66">
        <v>28.692</v>
      </c>
      <c r="AH14" s="67">
        <f>826.65+2437</f>
        <v>3263.65</v>
      </c>
      <c r="AI14" s="66"/>
      <c r="AJ14" s="66"/>
      <c r="AK14" s="66"/>
      <c r="AL14" s="66"/>
      <c r="AM14" s="66">
        <v>30.1</v>
      </c>
      <c r="AN14" s="66"/>
      <c r="AO14" s="66">
        <v>934</v>
      </c>
      <c r="AP14" s="66"/>
    </row>
    <row r="15" s="61" customFormat="1" ht="26.05" customHeight="1" spans="1:42">
      <c r="A15" s="65" t="s">
        <v>789</v>
      </c>
      <c r="B15" s="66">
        <f t="shared" si="0"/>
        <v>154.847476</v>
      </c>
      <c r="C15" s="66">
        <v>3.2388</v>
      </c>
      <c r="D15" s="66">
        <v>2.214</v>
      </c>
      <c r="E15" s="66">
        <v>0.2699</v>
      </c>
      <c r="F15" s="66"/>
      <c r="G15" s="66"/>
      <c r="H15" s="66"/>
      <c r="I15" s="66"/>
      <c r="J15" s="66"/>
      <c r="K15" s="66"/>
      <c r="L15" s="66"/>
      <c r="M15" s="66"/>
      <c r="N15" s="66">
        <v>0.2</v>
      </c>
      <c r="O15" s="66">
        <v>0.3</v>
      </c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>
        <v>0.064776</v>
      </c>
      <c r="AF15" s="66"/>
      <c r="AG15" s="66">
        <v>0.66</v>
      </c>
      <c r="AH15" s="66">
        <v>147.9</v>
      </c>
      <c r="AI15" s="66"/>
      <c r="AJ15" s="66"/>
      <c r="AK15" s="66"/>
      <c r="AL15" s="66"/>
      <c r="AM15" s="66"/>
      <c r="AN15" s="66"/>
      <c r="AO15" s="66"/>
      <c r="AP15" s="66"/>
    </row>
    <row r="16" s="61" customFormat="1" ht="26.05" customHeight="1" spans="1:42">
      <c r="A16" s="65" t="s">
        <v>790</v>
      </c>
      <c r="B16" s="66">
        <f t="shared" si="0"/>
        <v>8637.265027</v>
      </c>
      <c r="C16" s="66">
        <v>789.0684</v>
      </c>
      <c r="D16" s="66">
        <v>510.258</v>
      </c>
      <c r="E16" s="66">
        <v>65.7557</v>
      </c>
      <c r="F16" s="66"/>
      <c r="G16" s="66"/>
      <c r="H16" s="66"/>
      <c r="I16" s="66"/>
      <c r="J16" s="66"/>
      <c r="K16" s="66"/>
      <c r="L16" s="66"/>
      <c r="M16" s="66"/>
      <c r="N16" s="66">
        <v>12</v>
      </c>
      <c r="O16" s="66">
        <v>11</v>
      </c>
      <c r="P16" s="66"/>
      <c r="Q16" s="66">
        <v>2</v>
      </c>
      <c r="R16" s="66">
        <v>15</v>
      </c>
      <c r="S16" s="66"/>
      <c r="T16" s="66">
        <v>3</v>
      </c>
      <c r="U16" s="66"/>
      <c r="V16" s="66"/>
      <c r="W16" s="66"/>
      <c r="X16" s="66"/>
      <c r="Y16" s="66"/>
      <c r="Z16" s="66">
        <v>1</v>
      </c>
      <c r="AA16" s="66">
        <v>36</v>
      </c>
      <c r="AB16" s="66"/>
      <c r="AC16" s="66"/>
      <c r="AD16" s="66"/>
      <c r="AE16" s="66">
        <v>25.610927</v>
      </c>
      <c r="AF16" s="66">
        <v>3.4</v>
      </c>
      <c r="AG16" s="66">
        <v>42.972</v>
      </c>
      <c r="AH16" s="66">
        <v>7120.2</v>
      </c>
      <c r="AI16" s="66"/>
      <c r="AJ16" s="66"/>
      <c r="AK16" s="66"/>
      <c r="AL16" s="66"/>
      <c r="AM16" s="66"/>
      <c r="AN16" s="66"/>
      <c r="AO16" s="66"/>
      <c r="AP16" s="66"/>
    </row>
    <row r="17" s="61" customFormat="1" ht="26.05" customHeight="1" spans="1:42">
      <c r="A17" s="65" t="s">
        <v>791</v>
      </c>
      <c r="B17" s="67">
        <f t="shared" si="0"/>
        <v>4897.866749</v>
      </c>
      <c r="C17" s="66">
        <v>352.9584</v>
      </c>
      <c r="D17" s="66">
        <v>217.368</v>
      </c>
      <c r="E17" s="66">
        <v>29.4132</v>
      </c>
      <c r="F17" s="66"/>
      <c r="G17" s="66"/>
      <c r="H17" s="66"/>
      <c r="I17" s="66"/>
      <c r="J17" s="66"/>
      <c r="K17" s="66"/>
      <c r="L17" s="66"/>
      <c r="M17" s="69">
        <f>37.68</f>
        <v>37.68</v>
      </c>
      <c r="N17" s="66">
        <v>23.5</v>
      </c>
      <c r="O17" s="66">
        <v>21.5</v>
      </c>
      <c r="P17" s="66"/>
      <c r="Q17" s="66">
        <v>0.1</v>
      </c>
      <c r="R17" s="66"/>
      <c r="S17" s="66"/>
      <c r="T17" s="66"/>
      <c r="U17" s="66">
        <v>1.28</v>
      </c>
      <c r="V17" s="66"/>
      <c r="W17" s="66"/>
      <c r="X17" s="66"/>
      <c r="Y17" s="66"/>
      <c r="Z17" s="66">
        <v>1.9</v>
      </c>
      <c r="AA17" s="66"/>
      <c r="AB17" s="66">
        <v>6.1</v>
      </c>
      <c r="AC17" s="66"/>
      <c r="AD17" s="66"/>
      <c r="AE17" s="66">
        <v>11.89915</v>
      </c>
      <c r="AF17" s="66"/>
      <c r="AG17" s="66">
        <v>42.648</v>
      </c>
      <c r="AH17" s="66">
        <v>2868.319999</v>
      </c>
      <c r="AI17" s="66"/>
      <c r="AJ17" s="66"/>
      <c r="AK17" s="66"/>
      <c r="AL17" s="66"/>
      <c r="AM17" s="66">
        <v>74.2</v>
      </c>
      <c r="AN17" s="66"/>
      <c r="AO17" s="66"/>
      <c r="AP17" s="67">
        <f>843+366</f>
        <v>1209</v>
      </c>
    </row>
    <row r="18" s="61" customFormat="1" ht="26.05" customHeight="1" spans="1:42">
      <c r="A18" s="65" t="s">
        <v>792</v>
      </c>
      <c r="B18" s="66">
        <f t="shared" si="0"/>
        <v>963.125112</v>
      </c>
      <c r="C18" s="66">
        <v>90.6912</v>
      </c>
      <c r="D18" s="66">
        <v>52.032</v>
      </c>
      <c r="E18" s="66">
        <v>7.5576</v>
      </c>
      <c r="F18" s="66"/>
      <c r="G18" s="66"/>
      <c r="H18" s="66"/>
      <c r="I18" s="66"/>
      <c r="J18" s="66"/>
      <c r="K18" s="66"/>
      <c r="L18" s="66"/>
      <c r="M18" s="66"/>
      <c r="N18" s="66">
        <v>9.8</v>
      </c>
      <c r="O18" s="66">
        <v>4</v>
      </c>
      <c r="P18" s="66"/>
      <c r="Q18" s="66"/>
      <c r="R18" s="66"/>
      <c r="S18" s="66"/>
      <c r="T18" s="66"/>
      <c r="U18" s="66">
        <v>3</v>
      </c>
      <c r="V18" s="66"/>
      <c r="W18" s="66"/>
      <c r="X18" s="66"/>
      <c r="Y18" s="66"/>
      <c r="Z18" s="66"/>
      <c r="AA18" s="66"/>
      <c r="AB18" s="66"/>
      <c r="AC18" s="66"/>
      <c r="AD18" s="66"/>
      <c r="AE18" s="66">
        <v>2.448312</v>
      </c>
      <c r="AF18" s="66"/>
      <c r="AG18" s="66">
        <v>13.596</v>
      </c>
      <c r="AH18" s="66">
        <v>780</v>
      </c>
      <c r="AI18" s="66"/>
      <c r="AJ18" s="66"/>
      <c r="AK18" s="66"/>
      <c r="AL18" s="66"/>
      <c r="AM18" s="66"/>
      <c r="AN18" s="66"/>
      <c r="AO18" s="66"/>
      <c r="AP18" s="66"/>
    </row>
    <row r="19" s="61" customFormat="1" ht="26.05" customHeight="1" spans="1:42">
      <c r="A19" s="65" t="s">
        <v>793</v>
      </c>
      <c r="B19" s="66">
        <f t="shared" si="0"/>
        <v>0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</row>
    <row r="20" s="61" customFormat="1" ht="26.05" customHeight="1" spans="1:42">
      <c r="A20" s="65" t="s">
        <v>794</v>
      </c>
      <c r="B20" s="66">
        <f t="shared" si="0"/>
        <v>184.765782</v>
      </c>
      <c r="C20" s="66">
        <v>15.1224</v>
      </c>
      <c r="D20" s="66">
        <v>8.082</v>
      </c>
      <c r="E20" s="66">
        <v>1.2602</v>
      </c>
      <c r="F20" s="66"/>
      <c r="G20" s="66"/>
      <c r="H20" s="66"/>
      <c r="I20" s="66"/>
      <c r="J20" s="66"/>
      <c r="K20" s="66"/>
      <c r="L20" s="66"/>
      <c r="M20" s="66"/>
      <c r="N20" s="66">
        <v>1.2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>
        <v>1.093183</v>
      </c>
      <c r="AF20" s="66"/>
      <c r="AG20" s="66">
        <v>2.808</v>
      </c>
      <c r="AH20" s="66">
        <v>155.199999</v>
      </c>
      <c r="AI20" s="66"/>
      <c r="AJ20" s="66"/>
      <c r="AK20" s="66"/>
      <c r="AL20" s="66"/>
      <c r="AM20" s="66"/>
      <c r="AN20" s="66"/>
      <c r="AO20" s="66"/>
      <c r="AP20" s="66"/>
    </row>
    <row r="21" s="61" customFormat="1" ht="26.05" customHeight="1" spans="1:42">
      <c r="A21" s="65" t="s">
        <v>795</v>
      </c>
      <c r="B21" s="66">
        <f t="shared" si="0"/>
        <v>0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</row>
    <row r="22" s="61" customFormat="1" ht="26.05" customHeight="1" spans="1:42">
      <c r="A22" s="65" t="s">
        <v>796</v>
      </c>
      <c r="B22" s="66">
        <f t="shared" si="0"/>
        <v>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</row>
    <row r="23" s="61" customFormat="1" ht="26.05" customHeight="1" spans="1:42">
      <c r="A23" s="65" t="s">
        <v>797</v>
      </c>
      <c r="B23" s="66">
        <f t="shared" si="0"/>
        <v>257.837216</v>
      </c>
      <c r="C23" s="66">
        <v>121.3008</v>
      </c>
      <c r="D23" s="66">
        <v>80.802</v>
      </c>
      <c r="E23" s="66">
        <v>10.1084</v>
      </c>
      <c r="F23" s="66"/>
      <c r="G23" s="66"/>
      <c r="H23" s="66"/>
      <c r="I23" s="66"/>
      <c r="J23" s="66"/>
      <c r="K23" s="66"/>
      <c r="L23" s="66"/>
      <c r="M23" s="66"/>
      <c r="N23" s="66">
        <v>5</v>
      </c>
      <c r="O23" s="66">
        <v>5</v>
      </c>
      <c r="P23" s="66">
        <v>1</v>
      </c>
      <c r="Q23" s="66"/>
      <c r="R23" s="66"/>
      <c r="S23" s="66"/>
      <c r="T23" s="66"/>
      <c r="U23" s="66">
        <v>1</v>
      </c>
      <c r="V23" s="66"/>
      <c r="W23" s="66"/>
      <c r="X23" s="66"/>
      <c r="Y23" s="66"/>
      <c r="Z23" s="66">
        <v>0.2</v>
      </c>
      <c r="AA23" s="66"/>
      <c r="AB23" s="66">
        <v>2.2</v>
      </c>
      <c r="AC23" s="66">
        <v>7</v>
      </c>
      <c r="AD23" s="66"/>
      <c r="AE23" s="66">
        <v>2.426016</v>
      </c>
      <c r="AF23" s="66"/>
      <c r="AG23" s="66"/>
      <c r="AH23" s="66">
        <v>21.8</v>
      </c>
      <c r="AI23" s="66"/>
      <c r="AJ23" s="66"/>
      <c r="AK23" s="66"/>
      <c r="AL23" s="66"/>
      <c r="AM23" s="66"/>
      <c r="AN23" s="66"/>
      <c r="AO23" s="66"/>
      <c r="AP23" s="66"/>
    </row>
    <row r="24" s="61" customFormat="1" ht="26.05" customHeight="1" spans="1:42">
      <c r="A24" s="65" t="s">
        <v>798</v>
      </c>
      <c r="B24" s="68">
        <f t="shared" si="0"/>
        <v>10686.150848</v>
      </c>
      <c r="C24" s="66"/>
      <c r="D24" s="66"/>
      <c r="E24" s="66"/>
      <c r="F24" s="66"/>
      <c r="G24" s="66"/>
      <c r="H24" s="66"/>
      <c r="I24" s="66"/>
      <c r="J24" s="66"/>
      <c r="K24" s="66"/>
      <c r="L24" s="66">
        <v>1547.150848</v>
      </c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8">
        <f>358+8781</f>
        <v>9139</v>
      </c>
    </row>
    <row r="25" s="61" customFormat="1" ht="26.05" customHeight="1" spans="1:42">
      <c r="A25" s="65" t="s">
        <v>799</v>
      </c>
      <c r="B25" s="66">
        <f t="shared" si="0"/>
        <v>50.9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7">
        <v>50.9</v>
      </c>
      <c r="AI25" s="66"/>
      <c r="AJ25" s="66"/>
      <c r="AK25" s="66"/>
      <c r="AL25" s="66"/>
      <c r="AM25" s="66"/>
      <c r="AN25" s="66"/>
      <c r="AO25" s="66"/>
      <c r="AP25" s="66"/>
    </row>
    <row r="26" s="61" customFormat="1" ht="26.05" customHeight="1" spans="1:42">
      <c r="A26" s="65" t="s">
        <v>800</v>
      </c>
      <c r="B26" s="66">
        <f t="shared" si="0"/>
        <v>0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</row>
    <row r="27" s="61" customFormat="1" ht="26.05" customHeight="1" spans="1:42">
      <c r="A27" s="65" t="s">
        <v>801</v>
      </c>
      <c r="B27" s="66">
        <f t="shared" si="0"/>
        <v>852.998546</v>
      </c>
      <c r="C27" s="66">
        <v>60.21</v>
      </c>
      <c r="D27" s="66">
        <v>42.306</v>
      </c>
      <c r="E27" s="66">
        <v>5.0175</v>
      </c>
      <c r="F27" s="66"/>
      <c r="G27" s="66"/>
      <c r="H27" s="66"/>
      <c r="I27" s="66"/>
      <c r="J27" s="66"/>
      <c r="K27" s="66"/>
      <c r="L27" s="66"/>
      <c r="M27" s="66">
        <v>676.1</v>
      </c>
      <c r="N27" s="66">
        <v>2.72</v>
      </c>
      <c r="O27" s="66">
        <v>2.262</v>
      </c>
      <c r="P27" s="66"/>
      <c r="Q27" s="66"/>
      <c r="R27" s="66"/>
      <c r="S27" s="66"/>
      <c r="T27" s="66"/>
      <c r="U27" s="66">
        <v>1</v>
      </c>
      <c r="V27" s="66"/>
      <c r="W27" s="66"/>
      <c r="X27" s="66"/>
      <c r="Y27" s="66"/>
      <c r="Z27" s="66">
        <v>1</v>
      </c>
      <c r="AA27" s="66"/>
      <c r="AB27" s="66">
        <v>3</v>
      </c>
      <c r="AC27" s="66">
        <v>1.018</v>
      </c>
      <c r="AD27" s="66"/>
      <c r="AE27" s="66">
        <v>1.477046</v>
      </c>
      <c r="AF27" s="66"/>
      <c r="AG27" s="66">
        <v>6.288</v>
      </c>
      <c r="AH27" s="66">
        <v>40.8</v>
      </c>
      <c r="AI27" s="66"/>
      <c r="AJ27" s="66"/>
      <c r="AK27" s="66"/>
      <c r="AL27" s="66"/>
      <c r="AM27" s="66">
        <v>9.8</v>
      </c>
      <c r="AN27" s="66"/>
      <c r="AO27" s="66"/>
      <c r="AP27" s="66"/>
    </row>
    <row r="28" s="61" customFormat="1" ht="26.05" customHeight="1" spans="1:42">
      <c r="A28" s="65" t="s">
        <v>802</v>
      </c>
      <c r="B28" s="67">
        <f t="shared" si="0"/>
        <v>2400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8">
        <v>2400</v>
      </c>
    </row>
    <row r="29" s="61" customFormat="1" ht="26.05" customHeight="1" spans="1:42">
      <c r="A29" s="65" t="s">
        <v>803</v>
      </c>
      <c r="B29" s="66">
        <f t="shared" si="0"/>
        <v>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</row>
    <row r="30" s="61" customFormat="1" ht="26.05" customHeight="1" spans="1:42">
      <c r="A30" s="65" t="s">
        <v>804</v>
      </c>
      <c r="B30" s="66">
        <f t="shared" si="0"/>
        <v>0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</row>
    <row r="31" s="61" customFormat="1" ht="26.05" customHeight="1" spans="1:42">
      <c r="A31" s="65" t="s">
        <v>805</v>
      </c>
      <c r="B31" s="66">
        <f t="shared" si="0"/>
        <v>0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</row>
    <row r="32" s="61" customFormat="1" ht="26.05" customHeight="1" spans="1:42">
      <c r="A32" s="65" t="s">
        <v>806</v>
      </c>
      <c r="B32" s="66">
        <f t="shared" si="0"/>
        <v>3610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>
        <v>3610</v>
      </c>
      <c r="AO32" s="66"/>
      <c r="AP32" s="66"/>
    </row>
    <row r="33" s="61" customFormat="1" ht="26.05" customHeight="1" spans="1:42">
      <c r="A33" s="65" t="s">
        <v>807</v>
      </c>
      <c r="B33" s="66">
        <f t="shared" si="0"/>
        <v>0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</row>
    <row r="34" s="61" customFormat="1" ht="26.05" customHeight="1" spans="1:42">
      <c r="A34" s="65" t="s">
        <v>808</v>
      </c>
      <c r="B34" s="66">
        <f t="shared" si="0"/>
        <v>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</row>
  </sheetData>
  <mergeCells count="1">
    <mergeCell ref="A2:AP2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2" sqref="A2:I2"/>
    </sheetView>
  </sheetViews>
  <sheetFormatPr defaultColWidth="9" defaultRowHeight="14.25" outlineLevelRow="6"/>
  <cols>
    <col min="1" max="1" width="27.75" style="55" customWidth="1"/>
    <col min="2" max="16384" width="9" style="55"/>
  </cols>
  <sheetData>
    <row r="1" s="55" customFormat="1" spans="1:9">
      <c r="A1" s="5" t="s">
        <v>1043</v>
      </c>
      <c r="B1" s="1"/>
      <c r="C1" s="1"/>
      <c r="D1" s="1"/>
      <c r="E1" s="1"/>
      <c r="F1" s="1"/>
      <c r="G1" s="1"/>
      <c r="H1" s="1"/>
      <c r="I1" s="1"/>
    </row>
    <row r="2" s="55" customFormat="1" ht="30" customHeight="1" spans="1:9">
      <c r="A2" s="56" t="s">
        <v>1044</v>
      </c>
      <c r="B2" s="56"/>
      <c r="C2" s="56"/>
      <c r="D2" s="56"/>
      <c r="E2" s="56"/>
      <c r="F2" s="56"/>
      <c r="G2" s="56"/>
      <c r="H2" s="56"/>
      <c r="I2" s="56"/>
    </row>
    <row r="3" s="55" customFormat="1" ht="30" customHeight="1" spans="1:9">
      <c r="A3" s="57"/>
      <c r="B3" s="57"/>
      <c r="C3" s="57"/>
      <c r="D3" s="1"/>
      <c r="E3" s="1"/>
      <c r="F3" s="1"/>
      <c r="G3" s="1"/>
      <c r="H3" s="58" t="s">
        <v>978</v>
      </c>
      <c r="I3" s="58"/>
    </row>
    <row r="4" s="55" customFormat="1" ht="30" customHeight="1" spans="1:9">
      <c r="A4" s="43" t="s">
        <v>854</v>
      </c>
      <c r="B4" s="43" t="s">
        <v>979</v>
      </c>
      <c r="C4" s="43"/>
      <c r="D4" s="43"/>
      <c r="E4" s="43"/>
      <c r="F4" s="43"/>
      <c r="G4" s="43" t="s">
        <v>980</v>
      </c>
      <c r="H4" s="43"/>
      <c r="I4" s="43"/>
    </row>
    <row r="5" s="55" customFormat="1" ht="28.5" customHeight="1" spans="1:9">
      <c r="A5" s="43"/>
      <c r="B5" s="43" t="s">
        <v>778</v>
      </c>
      <c r="C5" s="43" t="s">
        <v>981</v>
      </c>
      <c r="D5" s="43"/>
      <c r="E5" s="43" t="s">
        <v>982</v>
      </c>
      <c r="F5" s="43"/>
      <c r="G5" s="43" t="s">
        <v>778</v>
      </c>
      <c r="H5" s="43" t="s">
        <v>981</v>
      </c>
      <c r="I5" s="43" t="s">
        <v>982</v>
      </c>
    </row>
    <row r="6" s="55" customFormat="1" ht="28.5" customHeight="1" spans="1:9">
      <c r="A6" s="43"/>
      <c r="B6" s="43"/>
      <c r="C6" s="43" t="s">
        <v>983</v>
      </c>
      <c r="D6" s="43" t="s">
        <v>984</v>
      </c>
      <c r="E6" s="43" t="s">
        <v>983</v>
      </c>
      <c r="F6" s="43" t="s">
        <v>984</v>
      </c>
      <c r="G6" s="43"/>
      <c r="H6" s="43"/>
      <c r="I6" s="43"/>
    </row>
    <row r="7" s="55" customFormat="1" ht="26.25" customHeight="1" spans="1:9">
      <c r="A7" s="43" t="s">
        <v>751</v>
      </c>
      <c r="B7" s="59">
        <f>C7+E7</f>
        <v>15.73</v>
      </c>
      <c r="C7" s="59">
        <v>9.53</v>
      </c>
      <c r="D7" s="60">
        <f>C7/B7</f>
        <v>0.605848696757788</v>
      </c>
      <c r="E7" s="59">
        <v>6.2</v>
      </c>
      <c r="F7" s="60">
        <f>E7/B7</f>
        <v>0.394151303242212</v>
      </c>
      <c r="G7" s="59">
        <f>H7+I7</f>
        <v>15.76</v>
      </c>
      <c r="H7" s="59">
        <v>9.56</v>
      </c>
      <c r="I7" s="59">
        <v>6.2</v>
      </c>
    </row>
  </sheetData>
  <mergeCells count="12">
    <mergeCell ref="A2:I2"/>
    <mergeCell ref="A3:C3"/>
    <mergeCell ref="H3:I3"/>
    <mergeCell ref="B4:F4"/>
    <mergeCell ref="G4:I4"/>
    <mergeCell ref="C5:D5"/>
    <mergeCell ref="E5:F5"/>
    <mergeCell ref="A4:A6"/>
    <mergeCell ref="B5:B6"/>
    <mergeCell ref="G5:G6"/>
    <mergeCell ref="H5:H6"/>
    <mergeCell ref="I5:I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workbookViewId="0">
      <selection activeCell="J28" sqref="J28"/>
    </sheetView>
  </sheetViews>
  <sheetFormatPr defaultColWidth="9" defaultRowHeight="14.25" outlineLevelRow="5"/>
  <cols>
    <col min="1" max="1" width="9.75" style="1" customWidth="1"/>
    <col min="2" max="2" width="8.5" style="1" customWidth="1"/>
    <col min="3" max="3" width="9.375" style="1" customWidth="1"/>
    <col min="4" max="4" width="9.875" style="1" customWidth="1"/>
    <col min="5" max="5" width="8.375" style="1" customWidth="1"/>
    <col min="6" max="6" width="10.375" style="1" customWidth="1"/>
    <col min="7" max="7" width="10.125" style="1" customWidth="1"/>
    <col min="8" max="8" width="8.625" style="1" customWidth="1"/>
    <col min="9" max="9" width="10.375" style="1" customWidth="1"/>
    <col min="10" max="10" width="10.625" style="1" customWidth="1"/>
    <col min="11" max="11" width="8" style="1" customWidth="1"/>
    <col min="12" max="12" width="9" style="1" customWidth="1"/>
    <col min="13" max="13" width="12.125" style="1" customWidth="1"/>
    <col min="14" max="16384" width="9" style="1"/>
  </cols>
  <sheetData>
    <row r="1" s="1" customFormat="1" ht="23" customHeight="1" spans="1:1">
      <c r="A1" s="1" t="s">
        <v>1045</v>
      </c>
    </row>
    <row r="2" s="1" customFormat="1" ht="33" customHeight="1" spans="1:13">
      <c r="A2" s="51" t="s">
        <v>1046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="1" customFormat="1" ht="28" customHeight="1" spans="12:13">
      <c r="L3" s="54" t="s">
        <v>1047</v>
      </c>
      <c r="M3" s="54"/>
    </row>
    <row r="4" s="1" customFormat="1" ht="52" customHeight="1" spans="1:13">
      <c r="A4" s="52" t="s">
        <v>854</v>
      </c>
      <c r="B4" s="52" t="s">
        <v>1048</v>
      </c>
      <c r="C4" s="52"/>
      <c r="D4" s="52"/>
      <c r="E4" s="52" t="s">
        <v>1049</v>
      </c>
      <c r="F4" s="52"/>
      <c r="G4" s="52"/>
      <c r="H4" s="52" t="s">
        <v>1050</v>
      </c>
      <c r="I4" s="52"/>
      <c r="J4" s="52"/>
      <c r="K4" s="52" t="s">
        <v>1051</v>
      </c>
      <c r="L4" s="52"/>
      <c r="M4" s="52"/>
    </row>
    <row r="5" s="1" customFormat="1" ht="52" customHeight="1" spans="1:13">
      <c r="A5" s="52"/>
      <c r="B5" s="52" t="s">
        <v>778</v>
      </c>
      <c r="C5" s="52" t="s">
        <v>1052</v>
      </c>
      <c r="D5" s="52" t="s">
        <v>1053</v>
      </c>
      <c r="E5" s="52" t="s">
        <v>778</v>
      </c>
      <c r="F5" s="52" t="s">
        <v>1052</v>
      </c>
      <c r="G5" s="52" t="s">
        <v>1053</v>
      </c>
      <c r="H5" s="52" t="s">
        <v>778</v>
      </c>
      <c r="I5" s="52" t="s">
        <v>1052</v>
      </c>
      <c r="J5" s="52" t="s">
        <v>1053</v>
      </c>
      <c r="K5" s="52" t="s">
        <v>778</v>
      </c>
      <c r="L5" s="52" t="s">
        <v>1052</v>
      </c>
      <c r="M5" s="52" t="s">
        <v>1053</v>
      </c>
    </row>
    <row r="6" s="1" customFormat="1" ht="28" customHeight="1" spans="1:13">
      <c r="A6" s="43" t="s">
        <v>751</v>
      </c>
      <c r="B6" s="53">
        <v>1.5571090047</v>
      </c>
      <c r="C6" s="53">
        <v>1.5571090047</v>
      </c>
      <c r="D6" s="53">
        <v>0</v>
      </c>
      <c r="E6" s="53">
        <v>0.31528621975815</v>
      </c>
      <c r="F6" s="53">
        <v>0.25401771975815</v>
      </c>
      <c r="G6" s="53">
        <v>0.0612685</v>
      </c>
      <c r="H6" s="53">
        <v>0.4067010272</v>
      </c>
      <c r="I6" s="53">
        <v>0.4067010272</v>
      </c>
      <c r="J6" s="53">
        <v>0</v>
      </c>
      <c r="K6" s="53">
        <v>0.4776993249</v>
      </c>
      <c r="L6" s="53">
        <v>0.2910348249</v>
      </c>
      <c r="M6" s="53">
        <v>0.1866645</v>
      </c>
    </row>
  </sheetData>
  <mergeCells count="7">
    <mergeCell ref="A2:M2"/>
    <mergeCell ref="L3:M3"/>
    <mergeCell ref="B4:D4"/>
    <mergeCell ref="E4:G4"/>
    <mergeCell ref="H4:J4"/>
    <mergeCell ref="K4:M4"/>
    <mergeCell ref="A4:A5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9" sqref="D9"/>
    </sheetView>
  </sheetViews>
  <sheetFormatPr defaultColWidth="9" defaultRowHeight="14.25" outlineLevelCol="4"/>
  <cols>
    <col min="1" max="1" width="10.75" style="1" customWidth="1"/>
    <col min="2" max="2" width="45.5" style="1" customWidth="1"/>
    <col min="3" max="3" width="10.875" style="30" customWidth="1"/>
    <col min="4" max="4" width="53.75" style="1" customWidth="1"/>
    <col min="5" max="5" width="12" style="31" customWidth="1"/>
    <col min="6" max="16384" width="9" style="1"/>
  </cols>
  <sheetData>
    <row r="1" ht="23" customHeight="1" spans="1:1">
      <c r="A1" s="1" t="s">
        <v>1054</v>
      </c>
    </row>
    <row r="2" s="1" customFormat="1" ht="31" customHeight="1" spans="1:5">
      <c r="A2" s="32" t="s">
        <v>1055</v>
      </c>
      <c r="B2" s="32"/>
      <c r="C2" s="33"/>
      <c r="D2" s="32"/>
      <c r="E2" s="33"/>
    </row>
    <row r="3" s="1" customFormat="1" ht="22" customHeight="1" spans="1:5">
      <c r="A3" s="34"/>
      <c r="B3" s="34"/>
      <c r="C3" s="35"/>
      <c r="D3" s="36" t="s">
        <v>1047</v>
      </c>
      <c r="E3" s="37"/>
    </row>
    <row r="4" s="1" customFormat="1" ht="51" customHeight="1" spans="1:5">
      <c r="A4" s="38" t="s">
        <v>1056</v>
      </c>
      <c r="B4" s="39" t="s">
        <v>1057</v>
      </c>
      <c r="C4" s="40"/>
      <c r="D4" s="39" t="s">
        <v>1058</v>
      </c>
      <c r="E4" s="40"/>
    </row>
    <row r="5" s="1" customFormat="1" ht="46" customHeight="1" spans="1:5">
      <c r="A5" s="38"/>
      <c r="B5" s="41" t="s">
        <v>1059</v>
      </c>
      <c r="C5" s="40" t="s">
        <v>1060</v>
      </c>
      <c r="D5" s="41" t="s">
        <v>1059</v>
      </c>
      <c r="E5" s="42" t="s">
        <v>1060</v>
      </c>
    </row>
    <row r="6" s="1" customFormat="1" ht="44" customHeight="1" spans="1:5">
      <c r="A6" s="43" t="s">
        <v>751</v>
      </c>
      <c r="B6" s="44" t="s">
        <v>1061</v>
      </c>
      <c r="C6" s="45">
        <v>0.07</v>
      </c>
      <c r="D6" s="46" t="s">
        <v>1062</v>
      </c>
      <c r="E6" s="47">
        <v>0.26</v>
      </c>
    </row>
    <row r="7" s="1" customFormat="1" ht="37" customHeight="1" spans="1:5">
      <c r="A7" s="43" t="s">
        <v>751</v>
      </c>
      <c r="B7" s="44" t="s">
        <v>1063</v>
      </c>
      <c r="C7" s="45">
        <v>0.0479</v>
      </c>
      <c r="D7" s="46" t="s">
        <v>1064</v>
      </c>
      <c r="E7" s="47">
        <v>0.45</v>
      </c>
    </row>
    <row r="8" s="1" customFormat="1" ht="30" customHeight="1" spans="1:5">
      <c r="A8" s="43" t="s">
        <v>751</v>
      </c>
      <c r="B8" s="44" t="s">
        <v>1065</v>
      </c>
      <c r="C8" s="45">
        <v>0.1</v>
      </c>
      <c r="D8" s="46"/>
      <c r="E8" s="47"/>
    </row>
    <row r="9" s="1" customFormat="1" ht="31" customHeight="1" spans="1:5">
      <c r="A9" s="43" t="s">
        <v>751</v>
      </c>
      <c r="B9" s="48" t="s">
        <v>1066</v>
      </c>
      <c r="C9" s="45">
        <v>0.0839</v>
      </c>
      <c r="D9" s="46"/>
      <c r="E9" s="47"/>
    </row>
    <row r="10" s="1" customFormat="1" ht="34" customHeight="1" spans="1:5">
      <c r="A10" s="43" t="s">
        <v>751</v>
      </c>
      <c r="B10" s="44" t="s">
        <v>1067</v>
      </c>
      <c r="C10" s="45">
        <v>0.0482</v>
      </c>
      <c r="D10" s="46"/>
      <c r="E10" s="47"/>
    </row>
    <row r="11" s="1" customFormat="1" ht="32" customHeight="1" spans="1:5">
      <c r="A11" s="43" t="s">
        <v>751</v>
      </c>
      <c r="B11" s="44" t="s">
        <v>1068</v>
      </c>
      <c r="C11" s="45">
        <v>0.12</v>
      </c>
      <c r="D11" s="46"/>
      <c r="E11" s="47"/>
    </row>
    <row r="12" s="1" customFormat="1" ht="32" customHeight="1" spans="1:5">
      <c r="A12" s="43" t="s">
        <v>751</v>
      </c>
      <c r="B12" s="44"/>
      <c r="C12" s="45"/>
      <c r="D12" s="46"/>
      <c r="E12" s="47"/>
    </row>
    <row r="13" s="1" customFormat="1" ht="36" customHeight="1" spans="1:5">
      <c r="A13" s="9" t="s">
        <v>1069</v>
      </c>
      <c r="B13" s="9"/>
      <c r="C13" s="49">
        <f>SUM(C6:C12)</f>
        <v>0.47</v>
      </c>
      <c r="D13" s="9"/>
      <c r="E13" s="50">
        <f>SUM(E6:E12)</f>
        <v>0.71</v>
      </c>
    </row>
  </sheetData>
  <mergeCells count="5">
    <mergeCell ref="A2:E2"/>
    <mergeCell ref="D3:E3"/>
    <mergeCell ref="B4:C4"/>
    <mergeCell ref="D4:E4"/>
    <mergeCell ref="A4:A5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8"/>
  <sheetViews>
    <sheetView workbookViewId="0">
      <selection activeCell="A1" sqref="A1"/>
    </sheetView>
  </sheetViews>
  <sheetFormatPr defaultColWidth="9" defaultRowHeight="14.25" outlineLevelCol="2"/>
  <cols>
    <col min="1" max="1" width="17.25" style="3" customWidth="1"/>
    <col min="2" max="2" width="33.125" style="3" customWidth="1"/>
    <col min="3" max="3" width="24" style="3" customWidth="1"/>
    <col min="4" max="16384" width="9" style="3"/>
  </cols>
  <sheetData>
    <row r="1" s="3" customFormat="1" ht="18" customHeight="1" spans="1:1">
      <c r="A1" s="3" t="s">
        <v>1070</v>
      </c>
    </row>
    <row r="2" s="3" customFormat="1" ht="33" customHeight="1" spans="1:3">
      <c r="A2" s="14" t="s">
        <v>1071</v>
      </c>
      <c r="B2" s="14"/>
      <c r="C2" s="14"/>
    </row>
    <row r="3" s="3" customFormat="1" ht="24" customHeight="1" spans="1:3">
      <c r="A3" s="15"/>
      <c r="B3" s="16" t="s">
        <v>1072</v>
      </c>
      <c r="C3" s="17"/>
    </row>
    <row r="4" s="3" customFormat="1" ht="30" customHeight="1" spans="1:3">
      <c r="A4" s="15"/>
      <c r="B4" s="15"/>
      <c r="C4" s="17" t="s">
        <v>31</v>
      </c>
    </row>
    <row r="5" s="3" customFormat="1" spans="1:3">
      <c r="A5" s="18" t="s">
        <v>142</v>
      </c>
      <c r="B5" s="18" t="s">
        <v>1073</v>
      </c>
      <c r="C5" s="19" t="s">
        <v>1074</v>
      </c>
    </row>
    <row r="6" s="3" customFormat="1" spans="1:3">
      <c r="A6" s="18"/>
      <c r="B6" s="18"/>
      <c r="C6" s="20"/>
    </row>
    <row r="7" s="3" customFormat="1" spans="1:3">
      <c r="A7" s="21"/>
      <c r="B7" s="22" t="s">
        <v>1075</v>
      </c>
      <c r="C7" s="23">
        <v>44623</v>
      </c>
    </row>
    <row r="8" s="3" customFormat="1" spans="1:3">
      <c r="A8" s="24">
        <v>501</v>
      </c>
      <c r="B8" s="25" t="s">
        <v>764</v>
      </c>
      <c r="C8" s="23">
        <v>38766</v>
      </c>
    </row>
    <row r="9" s="3" customFormat="1" spans="1:3">
      <c r="A9" s="24">
        <v>50101</v>
      </c>
      <c r="B9" s="26" t="s">
        <v>1076</v>
      </c>
      <c r="C9" s="27">
        <v>24690</v>
      </c>
    </row>
    <row r="10" s="3" customFormat="1" spans="1:3">
      <c r="A10" s="24">
        <v>50102</v>
      </c>
      <c r="B10" s="26" t="s">
        <v>1077</v>
      </c>
      <c r="C10" s="27">
        <v>7700</v>
      </c>
    </row>
    <row r="11" s="3" customFormat="1" spans="1:3">
      <c r="A11" s="24">
        <v>50103</v>
      </c>
      <c r="B11" s="26" t="s">
        <v>1078</v>
      </c>
      <c r="C11" s="27">
        <v>2949</v>
      </c>
    </row>
    <row r="12" s="3" customFormat="1" spans="1:3">
      <c r="A12" s="24">
        <v>50199</v>
      </c>
      <c r="B12" s="26" t="s">
        <v>1079</v>
      </c>
      <c r="C12" s="27">
        <v>3427</v>
      </c>
    </row>
    <row r="13" s="3" customFormat="1" spans="1:3">
      <c r="A13" s="24">
        <v>502</v>
      </c>
      <c r="B13" s="25" t="s">
        <v>765</v>
      </c>
      <c r="C13" s="23">
        <v>3449</v>
      </c>
    </row>
    <row r="14" s="3" customFormat="1" spans="1:3">
      <c r="A14" s="24">
        <v>50201</v>
      </c>
      <c r="B14" s="26" t="s">
        <v>1080</v>
      </c>
      <c r="C14" s="27">
        <v>1575</v>
      </c>
    </row>
    <row r="15" s="3" customFormat="1" spans="1:3">
      <c r="A15" s="24">
        <v>50202</v>
      </c>
      <c r="B15" s="26" t="s">
        <v>1081</v>
      </c>
      <c r="C15" s="27">
        <v>3</v>
      </c>
    </row>
    <row r="16" s="3" customFormat="1" spans="1:3">
      <c r="A16" s="24">
        <v>50203</v>
      </c>
      <c r="B16" s="26" t="s">
        <v>1082</v>
      </c>
      <c r="C16" s="27">
        <v>5</v>
      </c>
    </row>
    <row r="17" s="3" customFormat="1" spans="1:3">
      <c r="A17" s="24">
        <v>50204</v>
      </c>
      <c r="B17" s="26" t="s">
        <v>1083</v>
      </c>
      <c r="C17" s="27">
        <v>6</v>
      </c>
    </row>
    <row r="18" s="3" customFormat="1" spans="1:3">
      <c r="A18" s="24">
        <v>50205</v>
      </c>
      <c r="B18" s="26" t="s">
        <v>1084</v>
      </c>
      <c r="C18" s="27">
        <v>134</v>
      </c>
    </row>
    <row r="19" s="3" customFormat="1" spans="1:3">
      <c r="A19" s="24">
        <v>50206</v>
      </c>
      <c r="B19" s="26" t="s">
        <v>1085</v>
      </c>
      <c r="C19" s="27">
        <v>44</v>
      </c>
    </row>
    <row r="20" s="3" customFormat="1" spans="1:3">
      <c r="A20" s="24">
        <v>50207</v>
      </c>
      <c r="B20" s="26" t="s">
        <v>1086</v>
      </c>
      <c r="C20" s="27">
        <v>0</v>
      </c>
    </row>
    <row r="21" s="3" customFormat="1" spans="1:3">
      <c r="A21" s="24">
        <v>50208</v>
      </c>
      <c r="B21" s="26" t="s">
        <v>1087</v>
      </c>
      <c r="C21" s="27">
        <v>23</v>
      </c>
    </row>
    <row r="22" s="3" customFormat="1" spans="1:3">
      <c r="A22" s="24">
        <v>50209</v>
      </c>
      <c r="B22" s="26" t="s">
        <v>1088</v>
      </c>
      <c r="C22" s="27">
        <v>9</v>
      </c>
    </row>
    <row r="23" s="3" customFormat="1" spans="1:3">
      <c r="A23" s="24">
        <v>50299</v>
      </c>
      <c r="B23" s="26" t="s">
        <v>1089</v>
      </c>
      <c r="C23" s="27">
        <v>1650</v>
      </c>
    </row>
    <row r="24" s="3" customFormat="1" spans="1:3">
      <c r="A24" s="24">
        <v>503</v>
      </c>
      <c r="B24" s="25" t="s">
        <v>1090</v>
      </c>
      <c r="C24" s="23">
        <v>284</v>
      </c>
    </row>
    <row r="25" s="3" customFormat="1" spans="1:3">
      <c r="A25" s="24">
        <v>50301</v>
      </c>
      <c r="B25" s="26" t="s">
        <v>1091</v>
      </c>
      <c r="C25" s="27">
        <v>0</v>
      </c>
    </row>
    <row r="26" s="3" customFormat="1" spans="1:3">
      <c r="A26" s="24">
        <v>50302</v>
      </c>
      <c r="B26" s="26" t="s">
        <v>1092</v>
      </c>
      <c r="C26" s="27">
        <v>0</v>
      </c>
    </row>
    <row r="27" s="3" customFormat="1" spans="1:3">
      <c r="A27" s="24">
        <v>50303</v>
      </c>
      <c r="B27" s="26" t="s">
        <v>1093</v>
      </c>
      <c r="C27" s="27">
        <v>0</v>
      </c>
    </row>
    <row r="28" s="3" customFormat="1" spans="1:3">
      <c r="A28" s="24">
        <v>50305</v>
      </c>
      <c r="B28" s="26" t="s">
        <v>1094</v>
      </c>
      <c r="C28" s="27">
        <v>0</v>
      </c>
    </row>
    <row r="29" s="3" customFormat="1" spans="1:3">
      <c r="A29" s="24">
        <v>50306</v>
      </c>
      <c r="B29" s="26" t="s">
        <v>1095</v>
      </c>
      <c r="C29" s="27">
        <v>0</v>
      </c>
    </row>
    <row r="30" s="3" customFormat="1" spans="1:3">
      <c r="A30" s="24">
        <v>50307</v>
      </c>
      <c r="B30" s="26" t="s">
        <v>1096</v>
      </c>
      <c r="C30" s="27">
        <v>60</v>
      </c>
    </row>
    <row r="31" s="3" customFormat="1" spans="1:3">
      <c r="A31" s="24">
        <v>50399</v>
      </c>
      <c r="B31" s="26" t="s">
        <v>1097</v>
      </c>
      <c r="C31" s="27">
        <v>224</v>
      </c>
    </row>
    <row r="32" s="3" customFormat="1" spans="1:3">
      <c r="A32" s="24">
        <v>504</v>
      </c>
      <c r="B32" s="25" t="s">
        <v>1098</v>
      </c>
      <c r="C32" s="23">
        <v>0</v>
      </c>
    </row>
    <row r="33" s="3" customFormat="1" spans="1:3">
      <c r="A33" s="24">
        <v>50401</v>
      </c>
      <c r="B33" s="26" t="s">
        <v>1091</v>
      </c>
      <c r="C33" s="27">
        <v>0</v>
      </c>
    </row>
    <row r="34" s="3" customFormat="1" spans="1:3">
      <c r="A34" s="24">
        <v>50402</v>
      </c>
      <c r="B34" s="26" t="s">
        <v>1092</v>
      </c>
      <c r="C34" s="27">
        <v>0</v>
      </c>
    </row>
    <row r="35" s="3" customFormat="1" spans="1:3">
      <c r="A35" s="24">
        <v>50403</v>
      </c>
      <c r="B35" s="26" t="s">
        <v>1093</v>
      </c>
      <c r="C35" s="27">
        <v>0</v>
      </c>
    </row>
    <row r="36" s="3" customFormat="1" spans="1:3">
      <c r="A36" s="24">
        <v>50404</v>
      </c>
      <c r="B36" s="26" t="s">
        <v>1095</v>
      </c>
      <c r="C36" s="27">
        <v>0</v>
      </c>
    </row>
    <row r="37" s="3" customFormat="1" spans="1:3">
      <c r="A37" s="24">
        <v>50405</v>
      </c>
      <c r="B37" s="26" t="s">
        <v>1096</v>
      </c>
      <c r="C37" s="27">
        <v>0</v>
      </c>
    </row>
    <row r="38" s="3" customFormat="1" spans="1:3">
      <c r="A38" s="24">
        <v>50499</v>
      </c>
      <c r="B38" s="26" t="s">
        <v>1097</v>
      </c>
      <c r="C38" s="27">
        <v>0</v>
      </c>
    </row>
    <row r="39" s="3" customFormat="1" spans="1:3">
      <c r="A39" s="24">
        <v>505</v>
      </c>
      <c r="B39" s="25" t="s">
        <v>1099</v>
      </c>
      <c r="C39" s="23">
        <v>1465</v>
      </c>
    </row>
    <row r="40" s="3" customFormat="1" spans="1:3">
      <c r="A40" s="24">
        <v>50501</v>
      </c>
      <c r="B40" s="26" t="s">
        <v>1100</v>
      </c>
      <c r="C40" s="27">
        <v>1164</v>
      </c>
    </row>
    <row r="41" s="3" customFormat="1" spans="1:3">
      <c r="A41" s="24">
        <v>50502</v>
      </c>
      <c r="B41" s="26" t="s">
        <v>1101</v>
      </c>
      <c r="C41" s="27">
        <v>301</v>
      </c>
    </row>
    <row r="42" s="3" customFormat="1" spans="1:3">
      <c r="A42" s="24">
        <v>50599</v>
      </c>
      <c r="B42" s="26" t="s">
        <v>1102</v>
      </c>
      <c r="C42" s="27">
        <v>0</v>
      </c>
    </row>
    <row r="43" s="3" customFormat="1" spans="1:3">
      <c r="A43" s="24">
        <v>506</v>
      </c>
      <c r="B43" s="25" t="s">
        <v>1103</v>
      </c>
      <c r="C43" s="23">
        <v>0</v>
      </c>
    </row>
    <row r="44" s="3" customFormat="1" spans="1:3">
      <c r="A44" s="24">
        <v>50601</v>
      </c>
      <c r="B44" s="26" t="s">
        <v>1104</v>
      </c>
      <c r="C44" s="27">
        <v>0</v>
      </c>
    </row>
    <row r="45" s="3" customFormat="1" spans="1:3">
      <c r="A45" s="24">
        <v>50602</v>
      </c>
      <c r="B45" s="26" t="s">
        <v>1105</v>
      </c>
      <c r="C45" s="27">
        <v>0</v>
      </c>
    </row>
    <row r="46" s="3" customFormat="1" spans="1:3">
      <c r="A46" s="24">
        <v>507</v>
      </c>
      <c r="B46" s="25" t="s">
        <v>770</v>
      </c>
      <c r="C46" s="23">
        <v>0</v>
      </c>
    </row>
    <row r="47" s="3" customFormat="1" spans="1:3">
      <c r="A47" s="24">
        <v>50701</v>
      </c>
      <c r="B47" s="26" t="s">
        <v>1106</v>
      </c>
      <c r="C47" s="27">
        <v>0</v>
      </c>
    </row>
    <row r="48" s="3" customFormat="1" spans="1:3">
      <c r="A48" s="24">
        <v>50702</v>
      </c>
      <c r="B48" s="26" t="s">
        <v>1107</v>
      </c>
      <c r="C48" s="27">
        <v>0</v>
      </c>
    </row>
    <row r="49" s="3" customFormat="1" spans="1:3">
      <c r="A49" s="24">
        <v>50799</v>
      </c>
      <c r="B49" s="26" t="s">
        <v>1108</v>
      </c>
      <c r="C49" s="27">
        <v>0</v>
      </c>
    </row>
    <row r="50" s="3" customFormat="1" spans="1:3">
      <c r="A50" s="24">
        <v>508</v>
      </c>
      <c r="B50" s="25" t="s">
        <v>771</v>
      </c>
      <c r="C50" s="23">
        <v>0</v>
      </c>
    </row>
    <row r="51" s="3" customFormat="1" spans="1:3">
      <c r="A51" s="24">
        <v>50803</v>
      </c>
      <c r="B51" s="26" t="s">
        <v>1109</v>
      </c>
      <c r="C51" s="27">
        <v>0</v>
      </c>
    </row>
    <row r="52" s="3" customFormat="1" spans="1:3">
      <c r="A52" s="24">
        <v>50804</v>
      </c>
      <c r="B52" s="26" t="s">
        <v>1110</v>
      </c>
      <c r="C52" s="27">
        <v>0</v>
      </c>
    </row>
    <row r="53" s="3" customFormat="1" spans="1:3">
      <c r="A53" s="24">
        <v>50805</v>
      </c>
      <c r="B53" s="26" t="s">
        <v>1111</v>
      </c>
      <c r="C53" s="27">
        <v>0</v>
      </c>
    </row>
    <row r="54" s="3" customFormat="1" spans="1:3">
      <c r="A54" s="24">
        <v>50899</v>
      </c>
      <c r="B54" s="26" t="s">
        <v>1112</v>
      </c>
      <c r="C54" s="27">
        <v>0</v>
      </c>
    </row>
    <row r="55" s="3" customFormat="1" spans="1:3">
      <c r="A55" s="24">
        <v>509</v>
      </c>
      <c r="B55" s="25" t="s">
        <v>772</v>
      </c>
      <c r="C55" s="23">
        <v>225</v>
      </c>
    </row>
    <row r="56" s="3" customFormat="1" spans="1:3">
      <c r="A56" s="24">
        <v>50901</v>
      </c>
      <c r="B56" s="26" t="s">
        <v>1113</v>
      </c>
      <c r="C56" s="27">
        <v>5</v>
      </c>
    </row>
    <row r="57" s="3" customFormat="1" spans="1:3">
      <c r="A57" s="24">
        <v>50902</v>
      </c>
      <c r="B57" s="26" t="s">
        <v>1114</v>
      </c>
      <c r="C57" s="27">
        <v>0</v>
      </c>
    </row>
    <row r="58" s="3" customFormat="1" spans="1:3">
      <c r="A58" s="24">
        <v>50903</v>
      </c>
      <c r="B58" s="26" t="s">
        <v>1115</v>
      </c>
      <c r="C58" s="27">
        <v>23</v>
      </c>
    </row>
    <row r="59" s="3" customFormat="1" spans="1:3">
      <c r="A59" s="24">
        <v>50905</v>
      </c>
      <c r="B59" s="26" t="s">
        <v>1116</v>
      </c>
      <c r="C59" s="27">
        <v>14</v>
      </c>
    </row>
    <row r="60" s="3" customFormat="1" spans="1:3">
      <c r="A60" s="24">
        <v>50999</v>
      </c>
      <c r="B60" s="26" t="s">
        <v>1117</v>
      </c>
      <c r="C60" s="27">
        <v>183</v>
      </c>
    </row>
    <row r="61" s="3" customFormat="1" spans="1:3">
      <c r="A61" s="24">
        <v>510</v>
      </c>
      <c r="B61" s="25" t="s">
        <v>773</v>
      </c>
      <c r="C61" s="23">
        <v>0</v>
      </c>
    </row>
    <row r="62" s="3" customFormat="1" spans="1:3">
      <c r="A62" s="24">
        <v>51002</v>
      </c>
      <c r="B62" s="26" t="s">
        <v>1118</v>
      </c>
      <c r="C62" s="27">
        <v>0</v>
      </c>
    </row>
    <row r="63" s="3" customFormat="1" spans="1:3">
      <c r="A63" s="24">
        <v>51003</v>
      </c>
      <c r="B63" s="26" t="s">
        <v>1119</v>
      </c>
      <c r="C63" s="27">
        <v>0</v>
      </c>
    </row>
    <row r="64" s="3" customFormat="1" spans="1:3">
      <c r="A64" s="24">
        <v>51004</v>
      </c>
      <c r="B64" s="28" t="s">
        <v>1120</v>
      </c>
      <c r="C64" s="29">
        <v>0</v>
      </c>
    </row>
    <row r="65" s="3" customFormat="1" spans="1:3">
      <c r="A65" s="24">
        <v>511</v>
      </c>
      <c r="B65" s="25" t="s">
        <v>774</v>
      </c>
      <c r="C65" s="23">
        <v>0</v>
      </c>
    </row>
    <row r="66" s="3" customFormat="1" spans="1:3">
      <c r="A66" s="24">
        <v>51101</v>
      </c>
      <c r="B66" s="26" t="s">
        <v>1121</v>
      </c>
      <c r="C66" s="27">
        <v>0</v>
      </c>
    </row>
    <row r="67" s="3" customFormat="1" spans="1:3">
      <c r="A67" s="24">
        <v>51102</v>
      </c>
      <c r="B67" s="26" t="s">
        <v>1122</v>
      </c>
      <c r="C67" s="27">
        <v>0</v>
      </c>
    </row>
    <row r="68" s="3" customFormat="1" spans="1:3">
      <c r="A68" s="24">
        <v>51103</v>
      </c>
      <c r="B68" s="26" t="s">
        <v>1123</v>
      </c>
      <c r="C68" s="27">
        <v>0</v>
      </c>
    </row>
    <row r="69" s="3" customFormat="1" spans="1:3">
      <c r="A69" s="24">
        <v>51104</v>
      </c>
      <c r="B69" s="26" t="s">
        <v>1124</v>
      </c>
      <c r="C69" s="27">
        <v>0</v>
      </c>
    </row>
    <row r="70" s="3" customFormat="1" spans="1:3">
      <c r="A70" s="24">
        <v>514</v>
      </c>
      <c r="B70" s="25" t="s">
        <v>777</v>
      </c>
      <c r="C70" s="23">
        <v>0</v>
      </c>
    </row>
    <row r="71" s="3" customFormat="1" spans="1:3">
      <c r="A71" s="24">
        <v>51401</v>
      </c>
      <c r="B71" s="26" t="s">
        <v>728</v>
      </c>
      <c r="C71" s="27">
        <v>0</v>
      </c>
    </row>
    <row r="72" s="3" customFormat="1" spans="1:3">
      <c r="A72" s="24">
        <v>51402</v>
      </c>
      <c r="B72" s="26" t="s">
        <v>1125</v>
      </c>
      <c r="C72" s="27">
        <v>0</v>
      </c>
    </row>
    <row r="73" s="3" customFormat="1" spans="1:3">
      <c r="A73" s="24">
        <v>599</v>
      </c>
      <c r="B73" s="25" t="s">
        <v>137</v>
      </c>
      <c r="C73" s="23">
        <v>434</v>
      </c>
    </row>
    <row r="74" s="3" customFormat="1" spans="1:3">
      <c r="A74" s="24">
        <v>59907</v>
      </c>
      <c r="B74" s="26" t="s">
        <v>1126</v>
      </c>
      <c r="C74" s="27">
        <v>0</v>
      </c>
    </row>
    <row r="75" s="3" customFormat="1" spans="1:3">
      <c r="A75" s="24">
        <v>59908</v>
      </c>
      <c r="B75" s="26" t="s">
        <v>1127</v>
      </c>
      <c r="C75" s="27">
        <v>0</v>
      </c>
    </row>
    <row r="76" s="3" customFormat="1" spans="1:3">
      <c r="A76" s="24">
        <v>59909</v>
      </c>
      <c r="B76" s="26" t="s">
        <v>1128</v>
      </c>
      <c r="C76" s="27">
        <v>0</v>
      </c>
    </row>
    <row r="77" s="3" customFormat="1" spans="1:3">
      <c r="A77" s="24">
        <v>59910</v>
      </c>
      <c r="B77" s="26" t="s">
        <v>1129</v>
      </c>
      <c r="C77" s="27">
        <v>0</v>
      </c>
    </row>
    <row r="78" s="3" customFormat="1" spans="1:3">
      <c r="A78" s="24">
        <v>59999</v>
      </c>
      <c r="B78" s="26" t="s">
        <v>1130</v>
      </c>
      <c r="C78" s="27">
        <v>434</v>
      </c>
    </row>
  </sheetData>
  <mergeCells count="4">
    <mergeCell ref="A2:C2"/>
    <mergeCell ref="A5:A6"/>
    <mergeCell ref="B5:B6"/>
    <mergeCell ref="C5:C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E15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B11" sqref="B11"/>
    </sheetView>
  </sheetViews>
  <sheetFormatPr defaultColWidth="8.75" defaultRowHeight="14.25" outlineLevelCol="4"/>
  <cols>
    <col min="1" max="1" width="28.625" style="360" customWidth="1"/>
    <col min="2" max="2" width="22.625" style="360" customWidth="1"/>
    <col min="3" max="254" width="8.75" style="360"/>
    <col min="255" max="16384" width="8.75" style="1"/>
  </cols>
  <sheetData>
    <row r="1" s="110" customFormat="1" ht="13.5" spans="1:5">
      <c r="A1" s="111" t="s">
        <v>50</v>
      </c>
      <c r="B1" s="112"/>
      <c r="C1" s="112"/>
      <c r="D1" s="113"/>
      <c r="E1" s="112"/>
    </row>
    <row r="2" ht="27.75" customHeight="1" spans="1:2">
      <c r="A2" s="361" t="s">
        <v>51</v>
      </c>
      <c r="B2" s="361"/>
    </row>
    <row r="3" ht="17.25" customHeight="1" spans="1:2">
      <c r="A3" s="362"/>
      <c r="B3" s="362"/>
    </row>
    <row r="4" s="357" customFormat="1" ht="17.25" customHeight="1" spans="2:2">
      <c r="B4" s="363" t="s">
        <v>31</v>
      </c>
    </row>
    <row r="5" s="357" customFormat="1" ht="33" customHeight="1" spans="1:2">
      <c r="A5" s="364" t="s">
        <v>52</v>
      </c>
      <c r="B5" s="364" t="s">
        <v>33</v>
      </c>
    </row>
    <row r="6" s="358" customFormat="1" ht="25.5" customHeight="1" spans="1:2">
      <c r="A6" s="365" t="s">
        <v>53</v>
      </c>
      <c r="B6" s="366">
        <f>146349-B7</f>
        <v>143149</v>
      </c>
    </row>
    <row r="7" s="358" customFormat="1" ht="25.5" customHeight="1" spans="1:2">
      <c r="A7" s="367" t="s">
        <v>54</v>
      </c>
      <c r="B7" s="368">
        <f>SUM(B8:B9)</f>
        <v>3200</v>
      </c>
    </row>
    <row r="8" s="358" customFormat="1" ht="25.5" customHeight="1" spans="1:2">
      <c r="A8" s="367" t="s">
        <v>55</v>
      </c>
      <c r="B8" s="368"/>
    </row>
    <row r="9" s="358" customFormat="1" ht="25.5" customHeight="1" spans="1:2">
      <c r="A9" s="367" t="s">
        <v>56</v>
      </c>
      <c r="B9" s="368">
        <v>3200</v>
      </c>
    </row>
    <row r="10" s="358" customFormat="1" ht="25.5" customHeight="1" spans="1:2">
      <c r="A10" s="367"/>
      <c r="B10" s="368"/>
    </row>
    <row r="11" s="358" customFormat="1" ht="25.5" customHeight="1" spans="1:2">
      <c r="A11" s="368"/>
      <c r="B11" s="368"/>
    </row>
    <row r="12" s="358" customFormat="1" ht="25.5" customHeight="1" spans="1:2">
      <c r="A12" s="368" t="s">
        <v>57</v>
      </c>
      <c r="B12" s="368"/>
    </row>
    <row r="13" s="359" customFormat="1" ht="25.5" customHeight="1" spans="1:2">
      <c r="A13" s="368" t="s">
        <v>58</v>
      </c>
      <c r="B13" s="368"/>
    </row>
    <row r="14" s="359" customFormat="1" ht="25.5" customHeight="1" spans="1:2">
      <c r="A14" s="368"/>
      <c r="B14" s="368"/>
    </row>
    <row r="15" s="359" customFormat="1" ht="25.5" customHeight="1" spans="1:2">
      <c r="A15" s="369" t="s">
        <v>59</v>
      </c>
      <c r="B15" s="366">
        <f>B6+B7++B12+B13</f>
        <v>146349</v>
      </c>
    </row>
  </sheetData>
  <printOptions horizontalCentered="1"/>
  <pageMargins left="0.59" right="0.61" top="0.98" bottom="0.79" header="0.51" footer="0.61"/>
  <pageSetup paperSize="9" orientation="portrait"/>
  <headerFooter alignWithMargins="0">
    <oddFooter>&amp;C8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1"/>
  <sheetViews>
    <sheetView topLeftCell="A8" workbookViewId="0">
      <selection activeCell="C14" sqref="C14"/>
    </sheetView>
  </sheetViews>
  <sheetFormatPr defaultColWidth="9" defaultRowHeight="14.25"/>
  <cols>
    <col min="1" max="1" width="11.875" style="2" customWidth="1"/>
    <col min="2" max="2" width="36.5" style="2" customWidth="1"/>
    <col min="3" max="3" width="70" style="2" customWidth="1"/>
    <col min="4" max="4" width="38.625" style="2" customWidth="1"/>
    <col min="5" max="16384" width="9" style="2"/>
  </cols>
  <sheetData>
    <row r="1" s="1" customFormat="1" spans="1:256">
      <c r="A1" s="3" t="s">
        <v>1131</v>
      </c>
      <c r="C1" s="4"/>
      <c r="D1" s="2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="1" customFormat="1" ht="32" customHeight="1" spans="1:256">
      <c r="A2" s="6" t="s">
        <v>1132</v>
      </c>
      <c r="B2" s="6"/>
      <c r="C2" s="6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="1" customFormat="1" ht="15" customHeight="1" spans="1:256">
      <c r="A3" s="7" t="s">
        <v>31</v>
      </c>
      <c r="B3" s="7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</row>
    <row r="4" s="1" customFormat="1" ht="30" customHeight="1" spans="1:256">
      <c r="A4" s="8" t="s">
        <v>142</v>
      </c>
      <c r="B4" s="8" t="s">
        <v>1073</v>
      </c>
      <c r="C4" s="8" t="s">
        <v>1059</v>
      </c>
      <c r="D4" s="8" t="s">
        <v>1060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="1" customFormat="1" ht="37" customHeight="1" spans="1:256">
      <c r="A5" s="9">
        <v>2081901</v>
      </c>
      <c r="B5" s="10" t="s">
        <v>1133</v>
      </c>
      <c r="C5" s="10" t="s">
        <v>1134</v>
      </c>
      <c r="D5" s="11">
        <v>5938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="1" customFormat="1" ht="37" customHeight="1" spans="1:256">
      <c r="A6" s="9">
        <v>2082602</v>
      </c>
      <c r="B6" s="10" t="s">
        <v>1135</v>
      </c>
      <c r="C6" s="11" t="s">
        <v>1136</v>
      </c>
      <c r="D6" s="11">
        <v>2221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="1" customFormat="1" ht="37" customHeight="1" spans="1:256">
      <c r="A7" s="9">
        <v>2080899</v>
      </c>
      <c r="B7" s="10" t="s">
        <v>1137</v>
      </c>
      <c r="C7" s="11" t="s">
        <v>1138</v>
      </c>
      <c r="D7" s="11">
        <v>2095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="1" customFormat="1" ht="37" customHeight="1" spans="1:256">
      <c r="A8" s="9">
        <v>2100408</v>
      </c>
      <c r="B8" s="10" t="s">
        <v>1139</v>
      </c>
      <c r="C8" s="11" t="s">
        <v>1140</v>
      </c>
      <c r="D8" s="11">
        <v>2437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="1" customFormat="1" ht="37" customHeight="1" spans="1:256">
      <c r="A9" s="9">
        <v>2120399</v>
      </c>
      <c r="B9" s="10" t="s">
        <v>1141</v>
      </c>
      <c r="C9" s="11" t="s">
        <v>1142</v>
      </c>
      <c r="D9" s="11">
        <v>8941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="1" customFormat="1" ht="37" customHeight="1" spans="1:256">
      <c r="A10" s="9">
        <v>2210105</v>
      </c>
      <c r="B10" s="10" t="s">
        <v>1143</v>
      </c>
      <c r="C10" s="11" t="s">
        <v>1144</v>
      </c>
      <c r="D10" s="11">
        <v>358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="1" customFormat="1" ht="37" customHeight="1" spans="1:256">
      <c r="A11" s="9">
        <v>2070199</v>
      </c>
      <c r="B11" s="10" t="s">
        <v>1145</v>
      </c>
      <c r="C11" s="11" t="s">
        <v>1146</v>
      </c>
      <c r="D11" s="11">
        <v>85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="1" customFormat="1" ht="74" customHeight="1" spans="1:256">
      <c r="A12" s="9">
        <v>2100799</v>
      </c>
      <c r="B12" s="10" t="s">
        <v>1147</v>
      </c>
      <c r="C12" s="10" t="s">
        <v>1148</v>
      </c>
      <c r="D12" s="11">
        <f>190+41+34</f>
        <v>265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="1" customFormat="1" ht="37" customHeight="1" spans="1:256">
      <c r="A13" s="9">
        <v>2080901</v>
      </c>
      <c r="B13" s="10" t="s">
        <v>1149</v>
      </c>
      <c r="C13" s="11" t="s">
        <v>1150</v>
      </c>
      <c r="D13" s="11">
        <v>124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="1" customFormat="1" ht="37" customHeight="1" spans="1:256">
      <c r="A14" s="9">
        <v>2070199</v>
      </c>
      <c r="B14" s="10" t="s">
        <v>1145</v>
      </c>
      <c r="C14" s="11" t="s">
        <v>1151</v>
      </c>
      <c r="D14" s="11">
        <v>84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="1" customFormat="1" ht="37" customHeight="1" spans="1:256">
      <c r="A15" s="9">
        <v>2130199</v>
      </c>
      <c r="B15" s="10" t="s">
        <v>1152</v>
      </c>
      <c r="C15" s="11" t="s">
        <v>1153</v>
      </c>
      <c r="D15" s="11">
        <v>1131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="1" customFormat="1" ht="37" customHeight="1" spans="1:256">
      <c r="A16" s="9">
        <v>2130199</v>
      </c>
      <c r="B16" s="10" t="s">
        <v>1152</v>
      </c>
      <c r="C16" s="11" t="s">
        <v>1154</v>
      </c>
      <c r="D16" s="11">
        <v>78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="1" customFormat="1" ht="37" customHeight="1" spans="1:256">
      <c r="A17" s="9">
        <v>2101301</v>
      </c>
      <c r="B17" s="10" t="s">
        <v>1155</v>
      </c>
      <c r="C17" s="11" t="s">
        <v>1156</v>
      </c>
      <c r="D17" s="11">
        <v>140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="1" customFormat="1" ht="37" customHeight="1" spans="1:256">
      <c r="A18" s="9"/>
      <c r="B18" s="10"/>
      <c r="C18" s="12" t="s">
        <v>752</v>
      </c>
      <c r="D18" s="12">
        <f>SUM(D5:D17)</f>
        <v>23897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="1" customFormat="1" ht="37" customHeight="1" spans="3:256">
      <c r="C19" s="13"/>
      <c r="D19" s="1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="1" customFormat="1" ht="18.75" spans="3:256">
      <c r="C20" s="13"/>
      <c r="D20" s="13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="1" customFormat="1" ht="18.75" spans="3:256">
      <c r="C21" s="13"/>
      <c r="D21" s="1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="1" customFormat="1" ht="18.75" spans="3:256">
      <c r="C22" s="13"/>
      <c r="D22" s="1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="1" customFormat="1" ht="18.75" spans="3:256">
      <c r="C23" s="13"/>
      <c r="D23" s="1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="1" customFormat="1" ht="18.75" spans="3:256">
      <c r="C24" s="13"/>
      <c r="D24" s="1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="1" customFormat="1" ht="18.75" spans="3:256">
      <c r="C25" s="13"/>
      <c r="D25" s="1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="1" customFormat="1" ht="18.75" spans="3:256">
      <c r="C26" s="13"/>
      <c r="D26" s="1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="1" customFormat="1" ht="18.75" spans="3:256">
      <c r="C27" s="13"/>
      <c r="D27" s="1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</row>
    <row r="28" s="1" customFormat="1" ht="18.75" spans="3:256">
      <c r="C28" s="13"/>
      <c r="D28" s="1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="1" customFormat="1" ht="18.75" spans="3:256">
      <c r="C29" s="13"/>
      <c r="D29" s="1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="1" customFormat="1" ht="18.75" spans="3:256">
      <c r="C30" s="13"/>
      <c r="D30" s="1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="1" customFormat="1" ht="18.75" spans="3:256">
      <c r="C31" s="13"/>
      <c r="D31" s="1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="1" customFormat="1" ht="18.75" spans="3:256">
      <c r="C32" s="13"/>
      <c r="D32" s="1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="1" customFormat="1" ht="18.75" spans="3:256">
      <c r="C33" s="13"/>
      <c r="D33" s="13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="1" customFormat="1" ht="18.75" spans="3:256">
      <c r="C34" s="13"/>
      <c r="D34" s="1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="1" customFormat="1" ht="18.75" spans="3:256">
      <c r="C35" s="13"/>
      <c r="D35" s="1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="1" customFormat="1" ht="18.75" spans="3:256">
      <c r="C36" s="13"/>
      <c r="D36" s="13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="1" customFormat="1" ht="18.75" spans="3:256">
      <c r="C37" s="13"/>
      <c r="D37" s="1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="1" customFormat="1" ht="18.75" spans="3:256">
      <c r="C38" s="13"/>
      <c r="D38" s="13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="1" customFormat="1" ht="18.75" spans="3:256">
      <c r="C39" s="13"/>
      <c r="D39" s="13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="1" customFormat="1" ht="18.75" spans="3:256">
      <c r="C40" s="13"/>
      <c r="D40" s="13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="1" customFormat="1" ht="18.75" spans="3:256">
      <c r="C41" s="13"/>
      <c r="D41" s="13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="1" customFormat="1" ht="18.75" spans="3:256">
      <c r="C42" s="13"/>
      <c r="D42" s="13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="1" customFormat="1" ht="18.75" spans="3:256">
      <c r="C43" s="13"/>
      <c r="D43" s="1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="1" customFormat="1" ht="18.75" spans="3:256">
      <c r="C44" s="13"/>
      <c r="D44" s="13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="1" customFormat="1" ht="18.75" spans="3:256">
      <c r="C45" s="13"/>
      <c r="D45" s="13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="1" customFormat="1" ht="18.75" spans="3:256">
      <c r="C46" s="13"/>
      <c r="D46" s="1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="1" customFormat="1" ht="18.75" spans="3:256">
      <c r="C47" s="13"/>
      <c r="D47" s="1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="1" customFormat="1" ht="18.75" spans="3:256">
      <c r="C48" s="13"/>
      <c r="D48" s="13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="1" customFormat="1" ht="18.75" spans="3:256">
      <c r="C49" s="13"/>
      <c r="D49" s="1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="1" customFormat="1" ht="18.75" spans="3:256">
      <c r="C50" s="13"/>
      <c r="D50" s="1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="1" customFormat="1" ht="18.75" spans="3:256">
      <c r="C51" s="13"/>
      <c r="D51" s="13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</sheetData>
  <mergeCells count="2">
    <mergeCell ref="A2:D2"/>
    <mergeCell ref="A3:D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F48"/>
  <sheetViews>
    <sheetView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:E2"/>
    </sheetView>
  </sheetViews>
  <sheetFormatPr defaultColWidth="9" defaultRowHeight="14.25" outlineLevelCol="5"/>
  <cols>
    <col min="1" max="1" width="31.625" customWidth="1"/>
    <col min="2" max="2" width="10.75" customWidth="1"/>
    <col min="3" max="3" width="10.375" customWidth="1"/>
    <col min="4" max="4" width="9.5" style="315" customWidth="1"/>
    <col min="5" max="5" width="10.375" style="316" customWidth="1"/>
    <col min="6" max="6" width="11.5" customWidth="1"/>
  </cols>
  <sheetData>
    <row r="1" s="110" customFormat="1" ht="13.5" spans="1:6">
      <c r="A1" s="223" t="s">
        <v>60</v>
      </c>
      <c r="B1" s="317"/>
      <c r="C1" s="317"/>
      <c r="D1" s="318"/>
      <c r="E1" s="317"/>
      <c r="F1" s="319"/>
    </row>
    <row r="2" ht="25.5" customHeight="1" spans="1:6">
      <c r="A2" s="320" t="s">
        <v>61</v>
      </c>
      <c r="B2" s="320"/>
      <c r="C2" s="320"/>
      <c r="D2" s="321"/>
      <c r="E2" s="322"/>
      <c r="F2" s="323"/>
    </row>
    <row r="3" s="275" customFormat="1" ht="18" customHeight="1" spans="1:5">
      <c r="A3" s="324"/>
      <c r="B3" s="324"/>
      <c r="C3" s="325"/>
      <c r="D3" s="326"/>
      <c r="E3" s="327" t="s">
        <v>31</v>
      </c>
    </row>
    <row r="4" s="275" customFormat="1" ht="15.95" customHeight="1" spans="1:5">
      <c r="A4" s="328" t="s">
        <v>62</v>
      </c>
      <c r="B4" s="329" t="s">
        <v>63</v>
      </c>
      <c r="C4" s="302" t="s">
        <v>64</v>
      </c>
      <c r="D4" s="330" t="s">
        <v>65</v>
      </c>
      <c r="E4" s="331" t="s">
        <v>66</v>
      </c>
    </row>
    <row r="5" s="275" customFormat="1" ht="35" customHeight="1" spans="1:5">
      <c r="A5" s="332"/>
      <c r="B5" s="333"/>
      <c r="C5" s="305"/>
      <c r="D5" s="334"/>
      <c r="E5" s="335"/>
    </row>
    <row r="6" s="293" customFormat="1" ht="17.25" customHeight="1" spans="1:5">
      <c r="A6" s="306" t="s">
        <v>67</v>
      </c>
      <c r="B6" s="336">
        <f>SUM(B7:B23)-B8</f>
        <v>27475</v>
      </c>
      <c r="C6" s="336">
        <f>SUM(C7:C23)-C8</f>
        <v>22630</v>
      </c>
      <c r="D6" s="337">
        <f t="shared" ref="D6:D9" si="0">C6-B6</f>
        <v>-4845</v>
      </c>
      <c r="E6" s="338">
        <f>D6/B6</f>
        <v>-0.176342129208371</v>
      </c>
    </row>
    <row r="7" s="293" customFormat="1" ht="17.25" customHeight="1" spans="1:5">
      <c r="A7" s="339" t="s">
        <v>68</v>
      </c>
      <c r="B7" s="340">
        <v>10046</v>
      </c>
      <c r="C7" s="341">
        <v>8036</v>
      </c>
      <c r="D7" s="342">
        <f t="shared" si="0"/>
        <v>-2010</v>
      </c>
      <c r="E7" s="343">
        <f t="shared" ref="E7:E19" si="1">D7/B7</f>
        <v>-0.200079633685049</v>
      </c>
    </row>
    <row r="8" s="293" customFormat="1" ht="17.25" customHeight="1" spans="1:5">
      <c r="A8" s="339" t="s">
        <v>69</v>
      </c>
      <c r="B8" s="340">
        <v>6925</v>
      </c>
      <c r="C8" s="341"/>
      <c r="D8" s="342"/>
      <c r="E8" s="343"/>
    </row>
    <row r="9" s="293" customFormat="1" ht="17.25" customHeight="1" spans="1:5">
      <c r="A9" s="344" t="s">
        <v>70</v>
      </c>
      <c r="B9" s="340">
        <v>3485</v>
      </c>
      <c r="C9" s="341">
        <v>3205</v>
      </c>
      <c r="D9" s="342">
        <f t="shared" si="0"/>
        <v>-280</v>
      </c>
      <c r="E9" s="343">
        <f t="shared" si="1"/>
        <v>-0.0803443328550933</v>
      </c>
    </row>
    <row r="10" s="293" customFormat="1" ht="17.25" customHeight="1" spans="1:5">
      <c r="A10" s="344" t="s">
        <v>71</v>
      </c>
      <c r="B10" s="340"/>
      <c r="C10" s="341"/>
      <c r="D10" s="342"/>
      <c r="E10" s="343"/>
    </row>
    <row r="11" s="293" customFormat="1" ht="15.75" customHeight="1" spans="1:5">
      <c r="A11" s="344" t="s">
        <v>72</v>
      </c>
      <c r="B11" s="340">
        <v>1679</v>
      </c>
      <c r="C11" s="341">
        <v>1250</v>
      </c>
      <c r="D11" s="342">
        <f>C11-B11</f>
        <v>-429</v>
      </c>
      <c r="E11" s="343">
        <f t="shared" si="1"/>
        <v>-0.255509231685527</v>
      </c>
    </row>
    <row r="12" s="293" customFormat="1" ht="17.25" customHeight="1" spans="1:5">
      <c r="A12" s="344" t="s">
        <v>73</v>
      </c>
      <c r="B12" s="340">
        <v>196</v>
      </c>
      <c r="C12" s="341">
        <v>109</v>
      </c>
      <c r="D12" s="342">
        <f>C12-B12</f>
        <v>-87</v>
      </c>
      <c r="E12" s="343">
        <f t="shared" si="1"/>
        <v>-0.443877551020408</v>
      </c>
    </row>
    <row r="13" s="293" customFormat="1" ht="17.25" customHeight="1" spans="1:5">
      <c r="A13" s="344" t="s">
        <v>74</v>
      </c>
      <c r="B13" s="340">
        <v>952</v>
      </c>
      <c r="C13" s="341">
        <v>917</v>
      </c>
      <c r="D13" s="342">
        <f t="shared" ref="D13:D19" si="2">C13-B13</f>
        <v>-35</v>
      </c>
      <c r="E13" s="343">
        <f t="shared" si="1"/>
        <v>-0.0367647058823529</v>
      </c>
    </row>
    <row r="14" s="293" customFormat="1" ht="17.25" customHeight="1" spans="1:5">
      <c r="A14" s="344" t="s">
        <v>75</v>
      </c>
      <c r="B14" s="340">
        <v>1127</v>
      </c>
      <c r="C14" s="341">
        <v>1195</v>
      </c>
      <c r="D14" s="342">
        <f t="shared" si="2"/>
        <v>68</v>
      </c>
      <c r="E14" s="343">
        <f t="shared" si="1"/>
        <v>0.0603371783496007</v>
      </c>
    </row>
    <row r="15" s="293" customFormat="1" ht="17.25" customHeight="1" spans="1:5">
      <c r="A15" s="344" t="s">
        <v>76</v>
      </c>
      <c r="B15" s="340">
        <v>582</v>
      </c>
      <c r="C15" s="341">
        <v>679</v>
      </c>
      <c r="D15" s="342">
        <f t="shared" si="2"/>
        <v>97</v>
      </c>
      <c r="E15" s="343">
        <f t="shared" si="1"/>
        <v>0.166666666666667</v>
      </c>
    </row>
    <row r="16" s="293" customFormat="1" ht="17.25" customHeight="1" spans="1:5">
      <c r="A16" s="344" t="s">
        <v>77</v>
      </c>
      <c r="B16" s="340">
        <v>677</v>
      </c>
      <c r="C16" s="341">
        <v>627</v>
      </c>
      <c r="D16" s="342">
        <f t="shared" si="2"/>
        <v>-50</v>
      </c>
      <c r="E16" s="343">
        <f t="shared" si="1"/>
        <v>-0.0738552437223043</v>
      </c>
    </row>
    <row r="17" s="293" customFormat="1" ht="17.25" customHeight="1" spans="1:5">
      <c r="A17" s="344" t="s">
        <v>78</v>
      </c>
      <c r="B17" s="340">
        <v>4735</v>
      </c>
      <c r="C17" s="341">
        <v>3807</v>
      </c>
      <c r="D17" s="342">
        <f t="shared" si="2"/>
        <v>-928</v>
      </c>
      <c r="E17" s="343">
        <f t="shared" si="1"/>
        <v>-0.195987328405491</v>
      </c>
    </row>
    <row r="18" s="293" customFormat="1" ht="17.25" customHeight="1" spans="1:5">
      <c r="A18" s="344" t="s">
        <v>79</v>
      </c>
      <c r="B18" s="340">
        <v>1234</v>
      </c>
      <c r="C18" s="341">
        <v>1449</v>
      </c>
      <c r="D18" s="342">
        <f t="shared" si="2"/>
        <v>215</v>
      </c>
      <c r="E18" s="343">
        <f t="shared" si="1"/>
        <v>0.174230145867099</v>
      </c>
    </row>
    <row r="19" s="293" customFormat="1" ht="17.25" customHeight="1" spans="1:5">
      <c r="A19" s="344" t="s">
        <v>80</v>
      </c>
      <c r="B19" s="340">
        <v>2762</v>
      </c>
      <c r="C19" s="341">
        <v>1356</v>
      </c>
      <c r="D19" s="342">
        <f t="shared" si="2"/>
        <v>-1406</v>
      </c>
      <c r="E19" s="343">
        <f t="shared" si="1"/>
        <v>-0.509051412020275</v>
      </c>
    </row>
    <row r="20" s="293" customFormat="1" ht="17.25" customHeight="1" spans="1:5">
      <c r="A20" s="344" t="s">
        <v>81</v>
      </c>
      <c r="B20" s="340"/>
      <c r="C20" s="345"/>
      <c r="D20" s="342"/>
      <c r="E20" s="343"/>
    </row>
    <row r="21" s="293" customFormat="1" ht="17.25" customHeight="1" spans="1:5">
      <c r="A21" s="344" t="s">
        <v>82</v>
      </c>
      <c r="B21" s="340"/>
      <c r="C21" s="341"/>
      <c r="D21" s="342"/>
      <c r="E21" s="343"/>
    </row>
    <row r="22" s="293" customFormat="1" ht="17.25" customHeight="1" spans="1:5">
      <c r="A22" s="344" t="s">
        <v>83</v>
      </c>
      <c r="B22" s="346"/>
      <c r="C22" s="341"/>
      <c r="D22" s="342"/>
      <c r="E22" s="343"/>
    </row>
    <row r="23" s="293" customFormat="1" ht="17.25" customHeight="1" spans="1:5">
      <c r="A23" s="344" t="s">
        <v>84</v>
      </c>
      <c r="B23" s="340"/>
      <c r="C23" s="341"/>
      <c r="D23" s="342"/>
      <c r="E23" s="343"/>
    </row>
    <row r="24" s="293" customFormat="1" ht="17.25" customHeight="1" spans="1:5">
      <c r="A24" s="347" t="s">
        <v>85</v>
      </c>
      <c r="B24" s="336">
        <f>SUM(B25:B32)</f>
        <v>12500</v>
      </c>
      <c r="C24" s="336">
        <f>SUM(C25:C32)</f>
        <v>9800</v>
      </c>
      <c r="D24" s="348">
        <f>C24-B24</f>
        <v>-2700</v>
      </c>
      <c r="E24" s="338">
        <f t="shared" ref="E24:E27" si="3">D24/B24</f>
        <v>-0.216</v>
      </c>
    </row>
    <row r="25" s="293" customFormat="1" ht="17.25" customHeight="1" spans="1:5">
      <c r="A25" s="344" t="s">
        <v>86</v>
      </c>
      <c r="B25" s="340">
        <v>1500</v>
      </c>
      <c r="C25" s="341">
        <v>1470</v>
      </c>
      <c r="D25" s="342">
        <f>C25-B25</f>
        <v>-30</v>
      </c>
      <c r="E25" s="343">
        <f t="shared" si="3"/>
        <v>-0.02</v>
      </c>
    </row>
    <row r="26" s="293" customFormat="1" ht="17.25" customHeight="1" spans="1:5">
      <c r="A26" s="344" t="s">
        <v>87</v>
      </c>
      <c r="B26" s="340">
        <v>1083</v>
      </c>
      <c r="C26" s="341">
        <v>618</v>
      </c>
      <c r="D26" s="342">
        <f t="shared" ref="D26:D31" si="4">C26-B26</f>
        <v>-465</v>
      </c>
      <c r="E26" s="343">
        <f t="shared" si="3"/>
        <v>-0.429362880886427</v>
      </c>
    </row>
    <row r="27" s="293" customFormat="1" ht="17.25" customHeight="1" spans="1:5">
      <c r="A27" s="344" t="s">
        <v>88</v>
      </c>
      <c r="B27" s="340">
        <v>664</v>
      </c>
      <c r="C27" s="341">
        <v>1201</v>
      </c>
      <c r="D27" s="342">
        <f t="shared" si="4"/>
        <v>537</v>
      </c>
      <c r="E27" s="343">
        <f t="shared" si="3"/>
        <v>0.808734939759036</v>
      </c>
    </row>
    <row r="28" s="293" customFormat="1" ht="17.25" customHeight="1" spans="1:5">
      <c r="A28" s="344" t="s">
        <v>89</v>
      </c>
      <c r="B28" s="340"/>
      <c r="C28" s="341"/>
      <c r="D28" s="342"/>
      <c r="E28" s="343"/>
    </row>
    <row r="29" s="293" customFormat="1" ht="17.25" customHeight="1" spans="1:5">
      <c r="A29" s="344" t="s">
        <v>90</v>
      </c>
      <c r="B29" s="340"/>
      <c r="C29" s="341"/>
      <c r="D29" s="342"/>
      <c r="E29" s="343"/>
    </row>
    <row r="30" s="293" customFormat="1" ht="17.25" customHeight="1" spans="1:5">
      <c r="A30" s="344" t="s">
        <v>91</v>
      </c>
      <c r="B30" s="340"/>
      <c r="C30" s="341"/>
      <c r="D30" s="342"/>
      <c r="E30" s="343"/>
    </row>
    <row r="31" s="293" customFormat="1" ht="17.25" customHeight="1" spans="1:5">
      <c r="A31" s="349" t="s">
        <v>92</v>
      </c>
      <c r="B31" s="340">
        <v>392</v>
      </c>
      <c r="C31" s="341">
        <v>603</v>
      </c>
      <c r="D31" s="342">
        <f t="shared" si="4"/>
        <v>211</v>
      </c>
      <c r="E31" s="343">
        <f t="shared" ref="E31:E48" si="5">D31/B31</f>
        <v>0.538265306122449</v>
      </c>
    </row>
    <row r="32" s="293" customFormat="1" ht="17.25" customHeight="1" spans="1:5">
      <c r="A32" s="344" t="s">
        <v>93</v>
      </c>
      <c r="B32" s="340">
        <v>8861</v>
      </c>
      <c r="C32" s="341">
        <v>5908</v>
      </c>
      <c r="D32" s="342">
        <f t="shared" ref="D32:D36" si="6">C32-B32</f>
        <v>-2953</v>
      </c>
      <c r="E32" s="343">
        <f t="shared" si="5"/>
        <v>-0.333258097280217</v>
      </c>
    </row>
    <row r="33" s="293" customFormat="1" ht="17.25" customHeight="1" spans="1:5">
      <c r="A33" s="350" t="s">
        <v>94</v>
      </c>
      <c r="B33" s="336">
        <f>B6+B24</f>
        <v>39975</v>
      </c>
      <c r="C33" s="336">
        <f>C6+C24</f>
        <v>32430</v>
      </c>
      <c r="D33" s="348">
        <f t="shared" si="6"/>
        <v>-7545</v>
      </c>
      <c r="E33" s="338">
        <f t="shared" si="5"/>
        <v>-0.18874296435272</v>
      </c>
    </row>
    <row r="34" s="293" customFormat="1" ht="17.25" customHeight="1" spans="1:5">
      <c r="A34" s="350" t="s">
        <v>95</v>
      </c>
      <c r="B34" s="336">
        <f>SUM(B35:B41)</f>
        <v>5918</v>
      </c>
      <c r="C34" s="336">
        <f>SUM(C35:C41)</f>
        <v>4894</v>
      </c>
      <c r="D34" s="348">
        <f t="shared" si="6"/>
        <v>-1024</v>
      </c>
      <c r="E34" s="338">
        <f t="shared" si="5"/>
        <v>-0.173031429537006</v>
      </c>
    </row>
    <row r="35" s="293" customFormat="1" ht="17.25" customHeight="1" spans="1:5">
      <c r="A35" s="351" t="s">
        <v>96</v>
      </c>
      <c r="B35" s="340">
        <v>3349</v>
      </c>
      <c r="C35" s="340">
        <v>2679</v>
      </c>
      <c r="D35" s="342">
        <f t="shared" si="6"/>
        <v>-670</v>
      </c>
      <c r="E35" s="343">
        <f t="shared" si="5"/>
        <v>-0.2000597193192</v>
      </c>
    </row>
    <row r="36" s="293" customFormat="1" ht="17.25" customHeight="1" spans="1:5">
      <c r="A36" s="351" t="s">
        <v>97</v>
      </c>
      <c r="B36" s="340">
        <v>1494</v>
      </c>
      <c r="C36" s="340">
        <v>1374</v>
      </c>
      <c r="D36" s="342">
        <f t="shared" si="6"/>
        <v>-120</v>
      </c>
      <c r="E36" s="343">
        <f t="shared" si="5"/>
        <v>-0.0803212851405622</v>
      </c>
    </row>
    <row r="37" s="293" customFormat="1" ht="17.25" customHeight="1" spans="1:5">
      <c r="A37" s="351" t="s">
        <v>98</v>
      </c>
      <c r="B37" s="340">
        <v>720</v>
      </c>
      <c r="C37" s="340">
        <v>536</v>
      </c>
      <c r="D37" s="342">
        <f t="shared" ref="D37:D43" si="7">C37-B37</f>
        <v>-184</v>
      </c>
      <c r="E37" s="343">
        <f t="shared" si="5"/>
        <v>-0.255555555555556</v>
      </c>
    </row>
    <row r="38" s="293" customFormat="1" ht="17.25" customHeight="1" spans="1:5">
      <c r="A38" s="351" t="s">
        <v>99</v>
      </c>
      <c r="B38" s="340">
        <v>65</v>
      </c>
      <c r="C38" s="340">
        <v>36</v>
      </c>
      <c r="D38" s="342">
        <f t="shared" si="7"/>
        <v>-29</v>
      </c>
      <c r="E38" s="343">
        <f t="shared" si="5"/>
        <v>-0.446153846153846</v>
      </c>
    </row>
    <row r="39" s="293" customFormat="1" ht="17.25" customHeight="1" spans="1:5">
      <c r="A39" s="351" t="s">
        <v>100</v>
      </c>
      <c r="B39" s="340">
        <v>290</v>
      </c>
      <c r="C39" s="340">
        <v>269</v>
      </c>
      <c r="D39" s="342">
        <f t="shared" si="7"/>
        <v>-21</v>
      </c>
      <c r="E39" s="343">
        <f t="shared" si="5"/>
        <v>-0.0724137931034483</v>
      </c>
    </row>
    <row r="40" s="293" customFormat="1" ht="17.25" customHeight="1" spans="1:5">
      <c r="A40" s="351" t="s">
        <v>101</v>
      </c>
      <c r="B40" s="340"/>
      <c r="C40" s="340"/>
      <c r="D40" s="342"/>
      <c r="E40" s="343"/>
    </row>
    <row r="41" s="293" customFormat="1" ht="17.25" customHeight="1" spans="1:5">
      <c r="A41" s="351" t="s">
        <v>102</v>
      </c>
      <c r="B41" s="340"/>
      <c r="C41" s="340"/>
      <c r="D41" s="342"/>
      <c r="E41" s="343"/>
    </row>
    <row r="42" s="293" customFormat="1" ht="17.25" customHeight="1" spans="1:5">
      <c r="A42" s="350" t="s">
        <v>103</v>
      </c>
      <c r="B42" s="352">
        <f>SUM(B43:B47)</f>
        <v>24462</v>
      </c>
      <c r="C42" s="353">
        <f>SUM(C43:C47)</f>
        <v>20262</v>
      </c>
      <c r="D42" s="348">
        <f t="shared" si="7"/>
        <v>-4200</v>
      </c>
      <c r="E42" s="338">
        <f t="shared" si="5"/>
        <v>-0.171694873681629</v>
      </c>
    </row>
    <row r="43" s="293" customFormat="1" ht="17.25" customHeight="1" spans="1:5">
      <c r="A43" s="351" t="s">
        <v>104</v>
      </c>
      <c r="B43" s="340">
        <v>13395</v>
      </c>
      <c r="C43" s="340">
        <v>10715</v>
      </c>
      <c r="D43" s="342">
        <f t="shared" si="7"/>
        <v>-2680</v>
      </c>
      <c r="E43" s="343">
        <f t="shared" si="5"/>
        <v>-0.200074654721911</v>
      </c>
    </row>
    <row r="44" s="293" customFormat="1" ht="17.25" customHeight="1" spans="1:5">
      <c r="A44" s="351" t="s">
        <v>105</v>
      </c>
      <c r="B44" s="340"/>
      <c r="C44" s="340"/>
      <c r="D44" s="342"/>
      <c r="E44" s="343"/>
    </row>
    <row r="45" s="293" customFormat="1" ht="17.25" customHeight="1" spans="1:5">
      <c r="A45" s="354" t="s">
        <v>106</v>
      </c>
      <c r="B45" s="340">
        <v>7469</v>
      </c>
      <c r="C45" s="340">
        <v>6868</v>
      </c>
      <c r="D45" s="342">
        <f t="shared" ref="D45:D48" si="8">C45-B45</f>
        <v>-601</v>
      </c>
      <c r="E45" s="343">
        <f t="shared" si="5"/>
        <v>-0.0804659258267506</v>
      </c>
    </row>
    <row r="46" s="293" customFormat="1" ht="17.25" customHeight="1" spans="1:5">
      <c r="A46" s="354" t="s">
        <v>107</v>
      </c>
      <c r="B46" s="340">
        <v>3598</v>
      </c>
      <c r="C46" s="340">
        <v>2679</v>
      </c>
      <c r="D46" s="342">
        <f t="shared" si="8"/>
        <v>-919</v>
      </c>
      <c r="E46" s="343">
        <f t="shared" si="5"/>
        <v>-0.255419677598666</v>
      </c>
    </row>
    <row r="47" s="293" customFormat="1" ht="17.25" customHeight="1" spans="1:5">
      <c r="A47" s="355" t="s">
        <v>108</v>
      </c>
      <c r="B47" s="340"/>
      <c r="C47" s="340"/>
      <c r="D47" s="342"/>
      <c r="E47" s="343"/>
    </row>
    <row r="48" s="293" customFormat="1" ht="17.25" customHeight="1" spans="1:5">
      <c r="A48" s="356" t="s">
        <v>109</v>
      </c>
      <c r="B48" s="336">
        <f>B33+B34+B42</f>
        <v>70355</v>
      </c>
      <c r="C48" s="336">
        <f>C33+C34+C42</f>
        <v>57586</v>
      </c>
      <c r="D48" s="348">
        <f t="shared" si="8"/>
        <v>-12769</v>
      </c>
      <c r="E48" s="338">
        <f t="shared" si="5"/>
        <v>-0.181493852604648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87" right="0.75" top="0.31" bottom="0.16" header="0.16" footer="0.08"/>
  <pageSetup paperSize="9" scale="85" orientation="portrait"/>
  <headerFooter alignWithMargins="0">
    <oddFooter>&amp;L &amp;C 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autoPageBreaks="0"/>
  </sheetPr>
  <dimension ref="A1:HO30"/>
  <sheetViews>
    <sheetView showGridLines="0" workbookViewId="0">
      <selection activeCell="A2" sqref="A2:E2"/>
    </sheetView>
  </sheetViews>
  <sheetFormatPr defaultColWidth="9" defaultRowHeight="14.25"/>
  <cols>
    <col min="1" max="1" width="27.875" style="275" customWidth="1"/>
    <col min="2" max="2" width="12.375" style="275" customWidth="1"/>
    <col min="3" max="3" width="11.875" style="275" customWidth="1"/>
    <col min="4" max="4" width="11.25" style="275" customWidth="1"/>
    <col min="5" max="5" width="11.125" style="275" customWidth="1"/>
    <col min="6" max="16384" width="9" style="275"/>
  </cols>
  <sheetData>
    <row r="1" s="271" customFormat="1" ht="18" customHeight="1" spans="1:5">
      <c r="A1" s="111" t="s">
        <v>110</v>
      </c>
      <c r="B1" s="294"/>
      <c r="C1" s="294"/>
      <c r="D1" s="295"/>
      <c r="E1" s="294"/>
    </row>
    <row r="2" s="275" customFormat="1" ht="27.95" customHeight="1" spans="1:223">
      <c r="A2" s="296" t="s">
        <v>111</v>
      </c>
      <c r="B2" s="297"/>
      <c r="C2" s="297"/>
      <c r="D2" s="297"/>
      <c r="E2" s="297"/>
      <c r="F2" s="296"/>
      <c r="G2" s="297"/>
      <c r="H2" s="297"/>
      <c r="I2" s="297"/>
      <c r="J2" s="296"/>
      <c r="K2" s="297"/>
      <c r="L2" s="297"/>
      <c r="M2" s="297"/>
      <c r="N2" s="297"/>
      <c r="O2" s="297"/>
      <c r="P2" s="297"/>
      <c r="Q2" s="296"/>
      <c r="R2" s="297"/>
      <c r="S2" s="297"/>
      <c r="T2" s="297"/>
      <c r="U2" s="297"/>
      <c r="V2" s="297"/>
      <c r="W2" s="297"/>
      <c r="X2" s="296"/>
      <c r="Y2" s="297"/>
      <c r="Z2" s="297"/>
      <c r="AA2" s="297"/>
      <c r="AB2" s="297"/>
      <c r="AC2" s="297"/>
      <c r="AD2" s="297"/>
      <c r="AE2" s="296"/>
      <c r="AF2" s="297"/>
      <c r="AG2" s="297"/>
      <c r="AH2" s="297"/>
      <c r="AI2" s="297"/>
      <c r="AJ2" s="297"/>
      <c r="AK2" s="297"/>
      <c r="AL2" s="296"/>
      <c r="AM2" s="297"/>
      <c r="AN2" s="297"/>
      <c r="AO2" s="297"/>
      <c r="AP2" s="297"/>
      <c r="AQ2" s="297"/>
      <c r="AR2" s="297"/>
      <c r="AS2" s="296"/>
      <c r="AT2" s="297"/>
      <c r="AU2" s="297"/>
      <c r="AV2" s="297"/>
      <c r="AW2" s="297"/>
      <c r="AX2" s="297"/>
      <c r="AY2" s="297"/>
      <c r="AZ2" s="296"/>
      <c r="BA2" s="297"/>
      <c r="BB2" s="297"/>
      <c r="BC2" s="297"/>
      <c r="BD2" s="297"/>
      <c r="BE2" s="297"/>
      <c r="BF2" s="297"/>
      <c r="BG2" s="296"/>
      <c r="BH2" s="297"/>
      <c r="BI2" s="297"/>
      <c r="BJ2" s="297"/>
      <c r="BK2" s="297"/>
      <c r="BL2" s="297"/>
      <c r="BM2" s="297"/>
      <c r="BN2" s="296"/>
      <c r="BO2" s="297"/>
      <c r="BP2" s="297"/>
      <c r="BQ2" s="297"/>
      <c r="BR2" s="297"/>
      <c r="BS2" s="297"/>
      <c r="BT2" s="297"/>
      <c r="BU2" s="296"/>
      <c r="BV2" s="297"/>
      <c r="BW2" s="297"/>
      <c r="BX2" s="297"/>
      <c r="BY2" s="297"/>
      <c r="BZ2" s="297"/>
      <c r="CA2" s="297"/>
      <c r="CB2" s="296"/>
      <c r="CC2" s="297"/>
      <c r="CD2" s="297"/>
      <c r="CE2" s="297"/>
      <c r="CF2" s="297"/>
      <c r="CG2" s="297"/>
      <c r="CH2" s="297"/>
      <c r="CI2" s="296"/>
      <c r="CJ2" s="297"/>
      <c r="CK2" s="297"/>
      <c r="CL2" s="297"/>
      <c r="CM2" s="297"/>
      <c r="CN2" s="297"/>
      <c r="CO2" s="297"/>
      <c r="CP2" s="296"/>
      <c r="CQ2" s="297"/>
      <c r="CR2" s="297"/>
      <c r="CS2" s="297"/>
      <c r="CT2" s="297"/>
      <c r="CU2" s="297"/>
      <c r="CV2" s="297"/>
      <c r="CW2" s="296"/>
      <c r="CX2" s="297"/>
      <c r="CY2" s="297"/>
      <c r="CZ2" s="297"/>
      <c r="DA2" s="297"/>
      <c r="DB2" s="297"/>
      <c r="DC2" s="297"/>
      <c r="DD2" s="296"/>
      <c r="DE2" s="297"/>
      <c r="DF2" s="297"/>
      <c r="DG2" s="297"/>
      <c r="DH2" s="297"/>
      <c r="DI2" s="297"/>
      <c r="DJ2" s="297"/>
      <c r="DK2" s="296"/>
      <c r="DL2" s="297"/>
      <c r="DM2" s="297"/>
      <c r="DN2" s="297"/>
      <c r="DO2" s="297"/>
      <c r="DP2" s="297"/>
      <c r="DQ2" s="297"/>
      <c r="DR2" s="296"/>
      <c r="DS2" s="297"/>
      <c r="DT2" s="297"/>
      <c r="DU2" s="297"/>
      <c r="DV2" s="297"/>
      <c r="DW2" s="297"/>
      <c r="DX2" s="297"/>
      <c r="DY2" s="296"/>
      <c r="DZ2" s="297"/>
      <c r="EA2" s="297"/>
      <c r="EB2" s="297"/>
      <c r="EC2" s="297"/>
      <c r="ED2" s="297"/>
      <c r="EE2" s="297"/>
      <c r="EF2" s="296"/>
      <c r="EG2" s="297"/>
      <c r="EH2" s="297"/>
      <c r="EI2" s="297"/>
      <c r="EJ2" s="297"/>
      <c r="EK2" s="297"/>
      <c r="EL2" s="297"/>
      <c r="EM2" s="296"/>
      <c r="EN2" s="297"/>
      <c r="EO2" s="297"/>
      <c r="EP2" s="297"/>
      <c r="EQ2" s="297"/>
      <c r="ER2" s="297"/>
      <c r="ES2" s="297"/>
      <c r="ET2" s="296"/>
      <c r="EU2" s="297"/>
      <c r="EV2" s="297"/>
      <c r="EW2" s="297"/>
      <c r="EX2" s="297"/>
      <c r="EY2" s="297"/>
      <c r="EZ2" s="297"/>
      <c r="FA2" s="296"/>
      <c r="FB2" s="297"/>
      <c r="FC2" s="297"/>
      <c r="FD2" s="297"/>
      <c r="FE2" s="297"/>
      <c r="FF2" s="297"/>
      <c r="FG2" s="297"/>
      <c r="FH2" s="296"/>
      <c r="FI2" s="297"/>
      <c r="FJ2" s="297"/>
      <c r="FK2" s="297"/>
      <c r="FL2" s="297"/>
      <c r="FM2" s="297"/>
      <c r="FN2" s="297"/>
      <c r="FO2" s="296"/>
      <c r="FP2" s="297"/>
      <c r="FQ2" s="297"/>
      <c r="FR2" s="297"/>
      <c r="FS2" s="297"/>
      <c r="FT2" s="297"/>
      <c r="FU2" s="297"/>
      <c r="FV2" s="296"/>
      <c r="FW2" s="297"/>
      <c r="FX2" s="297"/>
      <c r="FY2" s="297"/>
      <c r="FZ2" s="297"/>
      <c r="GA2" s="297"/>
      <c r="GB2" s="297"/>
      <c r="GC2" s="296"/>
      <c r="GD2" s="297"/>
      <c r="GE2" s="297"/>
      <c r="GF2" s="297"/>
      <c r="GG2" s="297"/>
      <c r="GH2" s="297"/>
      <c r="GI2" s="297"/>
      <c r="GJ2" s="296"/>
      <c r="GK2" s="297"/>
      <c r="GL2" s="297"/>
      <c r="GM2" s="297"/>
      <c r="GN2" s="297"/>
      <c r="GO2" s="297"/>
      <c r="GP2" s="297"/>
      <c r="GQ2" s="296"/>
      <c r="GR2" s="297"/>
      <c r="GS2" s="297"/>
      <c r="GT2" s="297"/>
      <c r="GU2" s="297"/>
      <c r="GV2" s="297"/>
      <c r="GW2" s="297"/>
      <c r="GX2" s="296"/>
      <c r="GY2" s="297"/>
      <c r="GZ2" s="297"/>
      <c r="HA2" s="297"/>
      <c r="HB2" s="297"/>
      <c r="HC2" s="297"/>
      <c r="HD2" s="297"/>
      <c r="HE2" s="296"/>
      <c r="HF2" s="297"/>
      <c r="HG2" s="297"/>
      <c r="HH2" s="297"/>
      <c r="HI2" s="297"/>
      <c r="HJ2" s="297"/>
      <c r="HK2" s="297"/>
      <c r="HL2" s="296"/>
      <c r="HM2" s="297"/>
      <c r="HN2" s="297"/>
      <c r="HO2" s="297"/>
    </row>
    <row r="3" s="275" customFormat="1" ht="15.75" customHeight="1" spans="1:223">
      <c r="A3" s="296"/>
      <c r="B3" s="297"/>
      <c r="C3" s="297"/>
      <c r="D3" s="297"/>
      <c r="E3" s="297"/>
      <c r="F3" s="296"/>
      <c r="G3" s="297"/>
      <c r="H3" s="297"/>
      <c r="I3" s="297"/>
      <c r="J3" s="296"/>
      <c r="K3" s="297"/>
      <c r="L3" s="297"/>
      <c r="M3" s="297"/>
      <c r="N3" s="297"/>
      <c r="O3" s="297"/>
      <c r="P3" s="297"/>
      <c r="Q3" s="296"/>
      <c r="R3" s="297"/>
      <c r="S3" s="297"/>
      <c r="T3" s="297"/>
      <c r="U3" s="297"/>
      <c r="V3" s="297"/>
      <c r="W3" s="297"/>
      <c r="X3" s="296"/>
      <c r="Y3" s="297"/>
      <c r="Z3" s="297"/>
      <c r="AA3" s="297"/>
      <c r="AB3" s="297"/>
      <c r="AC3" s="297"/>
      <c r="AD3" s="297"/>
      <c r="AE3" s="296"/>
      <c r="AF3" s="297"/>
      <c r="AG3" s="297"/>
      <c r="AH3" s="297"/>
      <c r="AI3" s="297"/>
      <c r="AJ3" s="297"/>
      <c r="AK3" s="297"/>
      <c r="AL3" s="296"/>
      <c r="AM3" s="297"/>
      <c r="AN3" s="297"/>
      <c r="AO3" s="297"/>
      <c r="AP3" s="297"/>
      <c r="AQ3" s="297"/>
      <c r="AR3" s="297"/>
      <c r="AS3" s="296"/>
      <c r="AT3" s="297"/>
      <c r="AU3" s="297"/>
      <c r="AV3" s="297"/>
      <c r="AW3" s="297"/>
      <c r="AX3" s="297"/>
      <c r="AY3" s="297"/>
      <c r="AZ3" s="296"/>
      <c r="BA3" s="297"/>
      <c r="BB3" s="297"/>
      <c r="BC3" s="297"/>
      <c r="BD3" s="297"/>
      <c r="BE3" s="297"/>
      <c r="BF3" s="297"/>
      <c r="BG3" s="296"/>
      <c r="BH3" s="297"/>
      <c r="BI3" s="297"/>
      <c r="BJ3" s="297"/>
      <c r="BK3" s="297"/>
      <c r="BL3" s="297"/>
      <c r="BM3" s="297"/>
      <c r="BN3" s="296"/>
      <c r="BO3" s="297"/>
      <c r="BP3" s="297"/>
      <c r="BQ3" s="297"/>
      <c r="BR3" s="297"/>
      <c r="BS3" s="297"/>
      <c r="BT3" s="297"/>
      <c r="BU3" s="296"/>
      <c r="BV3" s="297"/>
      <c r="BW3" s="297"/>
      <c r="BX3" s="297"/>
      <c r="BY3" s="297"/>
      <c r="BZ3" s="297"/>
      <c r="CA3" s="297"/>
      <c r="CB3" s="296"/>
      <c r="CC3" s="297"/>
      <c r="CD3" s="297"/>
      <c r="CE3" s="297"/>
      <c r="CF3" s="297"/>
      <c r="CG3" s="297"/>
      <c r="CH3" s="297"/>
      <c r="CI3" s="296"/>
      <c r="CJ3" s="297"/>
      <c r="CK3" s="297"/>
      <c r="CL3" s="297"/>
      <c r="CM3" s="297"/>
      <c r="CN3" s="297"/>
      <c r="CO3" s="297"/>
      <c r="CP3" s="296"/>
      <c r="CQ3" s="297"/>
      <c r="CR3" s="297"/>
      <c r="CS3" s="297"/>
      <c r="CT3" s="297"/>
      <c r="CU3" s="297"/>
      <c r="CV3" s="297"/>
      <c r="CW3" s="296"/>
      <c r="CX3" s="297"/>
      <c r="CY3" s="297"/>
      <c r="CZ3" s="297"/>
      <c r="DA3" s="297"/>
      <c r="DB3" s="297"/>
      <c r="DC3" s="297"/>
      <c r="DD3" s="296"/>
      <c r="DE3" s="297"/>
      <c r="DF3" s="297"/>
      <c r="DG3" s="297"/>
      <c r="DH3" s="297"/>
      <c r="DI3" s="297"/>
      <c r="DJ3" s="297"/>
      <c r="DK3" s="296"/>
      <c r="DL3" s="297"/>
      <c r="DM3" s="297"/>
      <c r="DN3" s="297"/>
      <c r="DO3" s="297"/>
      <c r="DP3" s="297"/>
      <c r="DQ3" s="297"/>
      <c r="DR3" s="296"/>
      <c r="DS3" s="297"/>
      <c r="DT3" s="297"/>
      <c r="DU3" s="297"/>
      <c r="DV3" s="297"/>
      <c r="DW3" s="297"/>
      <c r="DX3" s="297"/>
      <c r="DY3" s="296"/>
      <c r="DZ3" s="297"/>
      <c r="EA3" s="297"/>
      <c r="EB3" s="297"/>
      <c r="EC3" s="297"/>
      <c r="ED3" s="297"/>
      <c r="EE3" s="297"/>
      <c r="EF3" s="296"/>
      <c r="EG3" s="297"/>
      <c r="EH3" s="297"/>
      <c r="EI3" s="297"/>
      <c r="EJ3" s="297"/>
      <c r="EK3" s="297"/>
      <c r="EL3" s="297"/>
      <c r="EM3" s="296"/>
      <c r="EN3" s="297"/>
      <c r="EO3" s="297"/>
      <c r="EP3" s="297"/>
      <c r="EQ3" s="297"/>
      <c r="ER3" s="297"/>
      <c r="ES3" s="297"/>
      <c r="ET3" s="296"/>
      <c r="EU3" s="297"/>
      <c r="EV3" s="297"/>
      <c r="EW3" s="297"/>
      <c r="EX3" s="297"/>
      <c r="EY3" s="297"/>
      <c r="EZ3" s="297"/>
      <c r="FA3" s="296"/>
      <c r="FB3" s="297"/>
      <c r="FC3" s="297"/>
      <c r="FD3" s="297"/>
      <c r="FE3" s="297"/>
      <c r="FF3" s="297"/>
      <c r="FG3" s="297"/>
      <c r="FH3" s="296"/>
      <c r="FI3" s="297"/>
      <c r="FJ3" s="297"/>
      <c r="FK3" s="297"/>
      <c r="FL3" s="297"/>
      <c r="FM3" s="297"/>
      <c r="FN3" s="297"/>
      <c r="FO3" s="296"/>
      <c r="FP3" s="297"/>
      <c r="FQ3" s="297"/>
      <c r="FR3" s="297"/>
      <c r="FS3" s="297"/>
      <c r="FT3" s="297"/>
      <c r="FU3" s="297"/>
      <c r="FV3" s="296"/>
      <c r="FW3" s="297"/>
      <c r="FX3" s="297"/>
      <c r="FY3" s="297"/>
      <c r="FZ3" s="297"/>
      <c r="GA3" s="297"/>
      <c r="GB3" s="297"/>
      <c r="GC3" s="296"/>
      <c r="GD3" s="297"/>
      <c r="GE3" s="297"/>
      <c r="GF3" s="297"/>
      <c r="GG3" s="297"/>
      <c r="GH3" s="297"/>
      <c r="GI3" s="297"/>
      <c r="GJ3" s="296"/>
      <c r="GK3" s="297"/>
      <c r="GL3" s="297"/>
      <c r="GM3" s="297"/>
      <c r="GN3" s="297"/>
      <c r="GO3" s="297"/>
      <c r="GP3" s="297"/>
      <c r="GQ3" s="296"/>
      <c r="GR3" s="297"/>
      <c r="GS3" s="297"/>
      <c r="GT3" s="297"/>
      <c r="GU3" s="297"/>
      <c r="GV3" s="297"/>
      <c r="GW3" s="297"/>
      <c r="GX3" s="296"/>
      <c r="GY3" s="297"/>
      <c r="GZ3" s="297"/>
      <c r="HA3" s="297"/>
      <c r="HB3" s="297"/>
      <c r="HC3" s="297"/>
      <c r="HD3" s="297"/>
      <c r="HE3" s="296"/>
      <c r="HF3" s="297"/>
      <c r="HG3" s="297"/>
      <c r="HH3" s="297"/>
      <c r="HI3" s="297"/>
      <c r="HJ3" s="297"/>
      <c r="HK3" s="297"/>
      <c r="HL3" s="296"/>
      <c r="HM3" s="297"/>
      <c r="HN3" s="297"/>
      <c r="HO3" s="297"/>
    </row>
    <row r="4" s="275" customFormat="1" ht="26.25" customHeight="1" spans="2:5">
      <c r="B4" s="298"/>
      <c r="C4" s="298"/>
      <c r="D4" s="298"/>
      <c r="E4" s="299" t="s">
        <v>31</v>
      </c>
    </row>
    <row r="5" s="275" customFormat="1" ht="24.75" customHeight="1" spans="1:5">
      <c r="A5" s="300" t="s">
        <v>112</v>
      </c>
      <c r="B5" s="301" t="s">
        <v>113</v>
      </c>
      <c r="C5" s="301" t="s">
        <v>114</v>
      </c>
      <c r="D5" s="301" t="s">
        <v>65</v>
      </c>
      <c r="E5" s="302" t="s">
        <v>115</v>
      </c>
    </row>
    <row r="6" s="275" customFormat="1" ht="15" customHeight="1" spans="1:5">
      <c r="A6" s="303"/>
      <c r="B6" s="304"/>
      <c r="C6" s="304"/>
      <c r="D6" s="304"/>
      <c r="E6" s="305"/>
    </row>
    <row r="7" s="293" customFormat="1" ht="24.75" customHeight="1" spans="1:5">
      <c r="A7" s="306" t="s">
        <v>116</v>
      </c>
      <c r="B7" s="307">
        <f>26673</f>
        <v>26673</v>
      </c>
      <c r="C7" s="307">
        <f>53331-2400-51</f>
        <v>50880</v>
      </c>
      <c r="D7" s="308">
        <f t="shared" ref="D7:D29" si="0">C7-B7</f>
        <v>24207</v>
      </c>
      <c r="E7" s="309">
        <f t="shared" ref="E7:E18" si="1">D7/B7*100</f>
        <v>90.7546957597571</v>
      </c>
    </row>
    <row r="8" s="293" customFormat="1" ht="24.75" customHeight="1" spans="1:5">
      <c r="A8" s="306" t="s">
        <v>117</v>
      </c>
      <c r="B8" s="307">
        <v>254</v>
      </c>
      <c r="C8" s="307">
        <f>309-20</f>
        <v>289</v>
      </c>
      <c r="D8" s="308">
        <f t="shared" si="0"/>
        <v>35</v>
      </c>
      <c r="E8" s="309">
        <f t="shared" si="1"/>
        <v>13.7795275590551</v>
      </c>
    </row>
    <row r="9" s="293" customFormat="1" ht="24.75" customHeight="1" spans="1:5">
      <c r="A9" s="306" t="s">
        <v>118</v>
      </c>
      <c r="B9" s="307">
        <v>1541</v>
      </c>
      <c r="C9" s="307">
        <f>1000+20+160</f>
        <v>1180</v>
      </c>
      <c r="D9" s="308">
        <f t="shared" si="0"/>
        <v>-361</v>
      </c>
      <c r="E9" s="309">
        <f t="shared" si="1"/>
        <v>-23.4263465282284</v>
      </c>
    </row>
    <row r="10" s="293" customFormat="1" ht="24.75" customHeight="1" spans="1:5">
      <c r="A10" s="306" t="s">
        <v>119</v>
      </c>
      <c r="B10" s="307">
        <v>22916</v>
      </c>
      <c r="C10" s="307">
        <f>23984</f>
        <v>23984</v>
      </c>
      <c r="D10" s="308">
        <f t="shared" si="0"/>
        <v>1068</v>
      </c>
      <c r="E10" s="309">
        <f t="shared" si="1"/>
        <v>4.6604992145226</v>
      </c>
    </row>
    <row r="11" s="293" customFormat="1" ht="24.75" customHeight="1" spans="1:5">
      <c r="A11" s="306" t="s">
        <v>120</v>
      </c>
      <c r="B11" s="307">
        <v>149</v>
      </c>
      <c r="C11" s="307">
        <f>177</f>
        <v>177</v>
      </c>
      <c r="D11" s="308">
        <f t="shared" si="0"/>
        <v>28</v>
      </c>
      <c r="E11" s="309">
        <f t="shared" si="1"/>
        <v>18.7919463087248</v>
      </c>
    </row>
    <row r="12" s="293" customFormat="1" ht="24.75" customHeight="1" spans="1:5">
      <c r="A12" s="306" t="s">
        <v>121</v>
      </c>
      <c r="B12" s="307">
        <v>514</v>
      </c>
      <c r="C12" s="307">
        <f>408+85+84</f>
        <v>577</v>
      </c>
      <c r="D12" s="308">
        <f t="shared" si="0"/>
        <v>63</v>
      </c>
      <c r="E12" s="309">
        <f t="shared" si="1"/>
        <v>12.2568093385214</v>
      </c>
    </row>
    <row r="13" s="293" customFormat="1" ht="24.75" customHeight="1" spans="1:5">
      <c r="A13" s="306" t="s">
        <v>122</v>
      </c>
      <c r="B13" s="307">
        <v>11054</v>
      </c>
      <c r="C13" s="307">
        <f>15138+5938+2221+2095+124</f>
        <v>25516</v>
      </c>
      <c r="D13" s="308">
        <f t="shared" si="0"/>
        <v>14462</v>
      </c>
      <c r="E13" s="309">
        <f t="shared" si="1"/>
        <v>130.830468608648</v>
      </c>
    </row>
    <row r="14" s="293" customFormat="1" ht="24.75" customHeight="1" spans="1:5">
      <c r="A14" s="306" t="s">
        <v>123</v>
      </c>
      <c r="B14" s="307">
        <v>5207</v>
      </c>
      <c r="C14" s="307">
        <f>5008+2437+265+140</f>
        <v>7850</v>
      </c>
      <c r="D14" s="308">
        <f t="shared" si="0"/>
        <v>2643</v>
      </c>
      <c r="E14" s="309">
        <f t="shared" si="1"/>
        <v>50.7585942001152</v>
      </c>
    </row>
    <row r="15" s="293" customFormat="1" ht="24.75" customHeight="1" spans="1:5">
      <c r="A15" s="306" t="s">
        <v>124</v>
      </c>
      <c r="B15" s="307">
        <v>164</v>
      </c>
      <c r="C15" s="307">
        <v>155</v>
      </c>
      <c r="D15" s="308">
        <f t="shared" si="0"/>
        <v>-9</v>
      </c>
      <c r="E15" s="309">
        <f t="shared" si="1"/>
        <v>-5.48780487804878</v>
      </c>
    </row>
    <row r="16" s="293" customFormat="1" ht="24.75" customHeight="1" spans="1:5">
      <c r="A16" s="306" t="s">
        <v>125</v>
      </c>
      <c r="B16" s="307">
        <v>6185</v>
      </c>
      <c r="C16" s="307">
        <f>8637</f>
        <v>8637</v>
      </c>
      <c r="D16" s="308">
        <f t="shared" si="0"/>
        <v>2452</v>
      </c>
      <c r="E16" s="309">
        <f t="shared" si="1"/>
        <v>39.6443007275667</v>
      </c>
    </row>
    <row r="17" s="293" customFormat="1" ht="24.75" customHeight="1" spans="1:5">
      <c r="A17" s="306" t="s">
        <v>126</v>
      </c>
      <c r="B17" s="307">
        <v>3687</v>
      </c>
      <c r="C17" s="307">
        <f>4890+366-358</f>
        <v>4898</v>
      </c>
      <c r="D17" s="308">
        <f t="shared" si="0"/>
        <v>1211</v>
      </c>
      <c r="E17" s="309">
        <f t="shared" si="1"/>
        <v>32.8451315432601</v>
      </c>
    </row>
    <row r="18" s="293" customFormat="1" ht="24.75" customHeight="1" spans="1:5">
      <c r="A18" s="306" t="s">
        <v>127</v>
      </c>
      <c r="B18" s="307">
        <v>273</v>
      </c>
      <c r="C18" s="307">
        <v>963</v>
      </c>
      <c r="D18" s="308">
        <f t="shared" si="0"/>
        <v>690</v>
      </c>
      <c r="E18" s="309">
        <f t="shared" si="1"/>
        <v>252.747252747253</v>
      </c>
    </row>
    <row r="19" s="293" customFormat="1" ht="24.75" customHeight="1" spans="1:5">
      <c r="A19" s="306" t="s">
        <v>128</v>
      </c>
      <c r="B19" s="307"/>
      <c r="C19" s="307"/>
      <c r="D19" s="308">
        <f t="shared" si="0"/>
        <v>0</v>
      </c>
      <c r="E19" s="309"/>
    </row>
    <row r="20" s="293" customFormat="1" ht="24.75" customHeight="1" spans="1:5">
      <c r="A20" s="306" t="s">
        <v>129</v>
      </c>
      <c r="B20" s="307">
        <v>103</v>
      </c>
      <c r="C20" s="307">
        <v>185</v>
      </c>
      <c r="D20" s="308">
        <f t="shared" si="0"/>
        <v>82</v>
      </c>
      <c r="E20" s="309">
        <f t="shared" ref="E20:E29" si="2">D20/B20*100</f>
        <v>79.6116504854369</v>
      </c>
    </row>
    <row r="21" s="293" customFormat="1" ht="24.75" customHeight="1" spans="1:5">
      <c r="A21" s="306" t="s">
        <v>130</v>
      </c>
      <c r="B21" s="307"/>
      <c r="C21" s="307"/>
      <c r="D21" s="308">
        <f t="shared" si="0"/>
        <v>0</v>
      </c>
      <c r="E21" s="309"/>
    </row>
    <row r="22" s="293" customFormat="1" ht="24.75" customHeight="1" spans="1:5">
      <c r="A22" s="306" t="s">
        <v>131</v>
      </c>
      <c r="B22" s="307">
        <v>216</v>
      </c>
      <c r="C22" s="307">
        <v>258</v>
      </c>
      <c r="D22" s="308">
        <f t="shared" si="0"/>
        <v>42</v>
      </c>
      <c r="E22" s="309">
        <f t="shared" si="2"/>
        <v>19.4444444444444</v>
      </c>
    </row>
    <row r="23" s="293" customFormat="1" ht="24.75" customHeight="1" spans="1:5">
      <c r="A23" s="306" t="s">
        <v>132</v>
      </c>
      <c r="B23" s="307">
        <v>1533</v>
      </c>
      <c r="C23" s="307">
        <f>1547+8941-160+358</f>
        <v>10686</v>
      </c>
      <c r="D23" s="308">
        <f t="shared" si="0"/>
        <v>9153</v>
      </c>
      <c r="E23" s="309">
        <f t="shared" si="2"/>
        <v>597.06457925636</v>
      </c>
    </row>
    <row r="24" s="293" customFormat="1" ht="24.75" customHeight="1" spans="1:5">
      <c r="A24" s="306" t="s">
        <v>133</v>
      </c>
      <c r="B24" s="307">
        <v>14</v>
      </c>
      <c r="C24" s="307">
        <f>51</f>
        <v>51</v>
      </c>
      <c r="D24" s="308">
        <f t="shared" si="0"/>
        <v>37</v>
      </c>
      <c r="E24" s="309">
        <f t="shared" si="2"/>
        <v>264.285714285714</v>
      </c>
    </row>
    <row r="25" s="293" customFormat="1" ht="24.75" customHeight="1" spans="1:5">
      <c r="A25" s="306" t="s">
        <v>134</v>
      </c>
      <c r="B25" s="307">
        <v>815</v>
      </c>
      <c r="C25" s="307">
        <f>853</f>
        <v>853</v>
      </c>
      <c r="D25" s="308">
        <f t="shared" si="0"/>
        <v>38</v>
      </c>
      <c r="E25" s="309">
        <f t="shared" si="2"/>
        <v>4.66257668711656</v>
      </c>
    </row>
    <row r="26" s="293" customFormat="1" ht="24.75" customHeight="1" spans="1:5">
      <c r="A26" s="306" t="s">
        <v>135</v>
      </c>
      <c r="B26" s="307">
        <v>1400</v>
      </c>
      <c r="C26" s="307">
        <v>2400</v>
      </c>
      <c r="D26" s="308">
        <f t="shared" si="0"/>
        <v>1000</v>
      </c>
      <c r="E26" s="309">
        <f t="shared" si="2"/>
        <v>71.4285714285714</v>
      </c>
    </row>
    <row r="27" s="293" customFormat="1" ht="24.75" customHeight="1" spans="1:5">
      <c r="A27" s="306" t="s">
        <v>136</v>
      </c>
      <c r="B27" s="307">
        <v>2000</v>
      </c>
      <c r="C27" s="307">
        <v>3610</v>
      </c>
      <c r="D27" s="308">
        <f t="shared" si="0"/>
        <v>1610</v>
      </c>
      <c r="E27" s="309">
        <f t="shared" si="2"/>
        <v>80.5</v>
      </c>
    </row>
    <row r="28" s="293" customFormat="1" ht="24.75" customHeight="1" spans="1:5">
      <c r="A28" s="306" t="s">
        <v>137</v>
      </c>
      <c r="B28" s="307">
        <v>10575</v>
      </c>
      <c r="C28" s="307"/>
      <c r="D28" s="308">
        <f t="shared" si="0"/>
        <v>-10575</v>
      </c>
      <c r="E28" s="309">
        <f t="shared" si="2"/>
        <v>-100</v>
      </c>
    </row>
    <row r="29" s="293" customFormat="1" ht="24.75" customHeight="1" spans="1:5">
      <c r="A29" s="310" t="s">
        <v>138</v>
      </c>
      <c r="B29" s="311">
        <f>SUM(B7:B28)</f>
        <v>95273</v>
      </c>
      <c r="C29" s="311">
        <f>SUM(C7:C28)</f>
        <v>143149</v>
      </c>
      <c r="D29" s="312">
        <f t="shared" si="0"/>
        <v>47876</v>
      </c>
      <c r="E29" s="313">
        <f t="shared" si="2"/>
        <v>50.2513828681788</v>
      </c>
    </row>
    <row r="30" s="293" customFormat="1" ht="33" customHeight="1" spans="1:5">
      <c r="A30" s="314"/>
      <c r="B30" s="314"/>
      <c r="C30" s="314" t="s">
        <v>139</v>
      </c>
      <c r="D30" s="314"/>
      <c r="E30" s="314"/>
    </row>
  </sheetData>
  <mergeCells count="38">
    <mergeCell ref="A2:E2"/>
    <mergeCell ref="G2:I2"/>
    <mergeCell ref="J2:P2"/>
    <mergeCell ref="Q2:W2"/>
    <mergeCell ref="X2:AD2"/>
    <mergeCell ref="AE2:AK2"/>
    <mergeCell ref="AL2:AR2"/>
    <mergeCell ref="AS2:AY2"/>
    <mergeCell ref="AZ2:BF2"/>
    <mergeCell ref="BG2:BM2"/>
    <mergeCell ref="BN2:BT2"/>
    <mergeCell ref="BU2:CA2"/>
    <mergeCell ref="CB2:CH2"/>
    <mergeCell ref="CI2:CO2"/>
    <mergeCell ref="CP2:CV2"/>
    <mergeCell ref="CW2:DC2"/>
    <mergeCell ref="DD2:DJ2"/>
    <mergeCell ref="DK2:DQ2"/>
    <mergeCell ref="DR2:DX2"/>
    <mergeCell ref="DY2:EE2"/>
    <mergeCell ref="EF2:EL2"/>
    <mergeCell ref="EM2:ES2"/>
    <mergeCell ref="ET2:EZ2"/>
    <mergeCell ref="FA2:FG2"/>
    <mergeCell ref="FH2:FN2"/>
    <mergeCell ref="FO2:FU2"/>
    <mergeCell ref="FV2:GB2"/>
    <mergeCell ref="GC2:GI2"/>
    <mergeCell ref="GJ2:GP2"/>
    <mergeCell ref="GQ2:GW2"/>
    <mergeCell ref="GX2:HD2"/>
    <mergeCell ref="HE2:HK2"/>
    <mergeCell ref="HL2:HO2"/>
    <mergeCell ref="A5:A6"/>
    <mergeCell ref="B5:B6"/>
    <mergeCell ref="C5:C6"/>
    <mergeCell ref="D5:D6"/>
    <mergeCell ref="E5:E6"/>
  </mergeCells>
  <printOptions horizontalCentered="1"/>
  <pageMargins left="0.61" right="0.58" top="0.45" bottom="0.48" header="0.78" footer="0.79"/>
  <pageSetup paperSize="9" orientation="portrait" verticalDpi="400"/>
  <headerFooter alignWithMargins="0"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autoPageBreaks="0"/>
  </sheetPr>
  <dimension ref="A1:H1353"/>
  <sheetViews>
    <sheetView showGridLines="0" showZeros="0" tabSelected="1" workbookViewId="0">
      <pane xSplit="2" ySplit="5" topLeftCell="C255" activePane="bottomRight" state="frozen"/>
      <selection/>
      <selection pane="topRight"/>
      <selection pane="bottomLeft"/>
      <selection pane="bottomRight" activeCell="N274" sqref="N274"/>
    </sheetView>
  </sheetViews>
  <sheetFormatPr defaultColWidth="9" defaultRowHeight="14.25" outlineLevelCol="7"/>
  <cols>
    <col min="1" max="1" width="6.375" style="272" customWidth="1"/>
    <col min="2" max="3" width="5.25" style="272" customWidth="1"/>
    <col min="4" max="4" width="35.25" style="272" customWidth="1"/>
    <col min="5" max="5" width="22" style="276" customWidth="1"/>
    <col min="6" max="16384" width="9" style="272"/>
  </cols>
  <sheetData>
    <row r="1" s="271" customFormat="1" spans="1:5">
      <c r="A1" s="272" t="s">
        <v>140</v>
      </c>
      <c r="B1" s="272"/>
      <c r="C1" s="272"/>
      <c r="D1" s="272"/>
      <c r="E1" s="276"/>
    </row>
    <row r="2" s="272" customFormat="1" ht="52" customHeight="1" spans="1:6">
      <c r="A2" s="277" t="s">
        <v>141</v>
      </c>
      <c r="B2" s="277"/>
      <c r="C2" s="277"/>
      <c r="D2" s="277"/>
      <c r="E2" s="277"/>
      <c r="F2" s="277"/>
    </row>
    <row r="3" s="272" customFormat="1" ht="15.95" customHeight="1" spans="5:5">
      <c r="E3" s="278" t="s">
        <v>31</v>
      </c>
    </row>
    <row r="4" s="273" customFormat="1" ht="20.25" customHeight="1" spans="1:6">
      <c r="A4" s="279" t="s">
        <v>142</v>
      </c>
      <c r="B4" s="279"/>
      <c r="C4" s="279"/>
      <c r="D4" s="280" t="s">
        <v>112</v>
      </c>
      <c r="E4" s="281" t="s">
        <v>143</v>
      </c>
      <c r="F4" s="280" t="s">
        <v>144</v>
      </c>
    </row>
    <row r="5" s="273" customFormat="1" ht="20.25" customHeight="1" spans="1:6">
      <c r="A5" s="279" t="s">
        <v>145</v>
      </c>
      <c r="B5" s="279" t="s">
        <v>146</v>
      </c>
      <c r="C5" s="279" t="s">
        <v>147</v>
      </c>
      <c r="D5" s="280"/>
      <c r="E5" s="281"/>
      <c r="F5" s="280"/>
    </row>
    <row r="6" s="272" customFormat="1" ht="15" customHeight="1" spans="1:6">
      <c r="A6" s="282" t="s">
        <v>138</v>
      </c>
      <c r="B6" s="282"/>
      <c r="C6" s="282"/>
      <c r="D6" s="283"/>
      <c r="E6" s="284">
        <f>E7+E190+E201+E242+E262+E275+E304+E393+E437+E474+E495+E585+E608+E619+E647+E667+E674+E692+E693+E701</f>
        <v>143149.57558</v>
      </c>
      <c r="F6" s="129"/>
    </row>
    <row r="7" s="274" customFormat="1" ht="15" customHeight="1" spans="1:6">
      <c r="A7" s="285" t="s">
        <v>148</v>
      </c>
      <c r="B7" s="285"/>
      <c r="C7" s="285"/>
      <c r="D7" s="283" t="s">
        <v>149</v>
      </c>
      <c r="E7" s="286">
        <f>E8+E20+E29+E40+E51+E62+E73+E81+E90+E99+E110+E122+E129+E136+E143+E150+E157+E165+E172+E187</f>
        <v>50880.31558</v>
      </c>
      <c r="F7" s="287"/>
    </row>
    <row r="8" s="274" customFormat="1" ht="15" customHeight="1" spans="1:6">
      <c r="A8" s="285" t="s">
        <v>148</v>
      </c>
      <c r="B8" s="285" t="s">
        <v>150</v>
      </c>
      <c r="C8" s="285"/>
      <c r="D8" s="283" t="s">
        <v>151</v>
      </c>
      <c r="E8" s="288">
        <f>SUM(E9:E10)</f>
        <v>365.567975</v>
      </c>
      <c r="F8" s="287"/>
    </row>
    <row r="9" s="274" customFormat="1" ht="15" customHeight="1" spans="1:6">
      <c r="A9" s="285" t="s">
        <v>148</v>
      </c>
      <c r="B9" s="285" t="s">
        <v>150</v>
      </c>
      <c r="C9" s="285" t="s">
        <v>150</v>
      </c>
      <c r="D9" s="289" t="s">
        <v>152</v>
      </c>
      <c r="E9" s="290">
        <v>287.367975</v>
      </c>
      <c r="F9" s="287"/>
    </row>
    <row r="10" s="274" customFormat="1" ht="15" customHeight="1" spans="1:6">
      <c r="A10" s="285" t="s">
        <v>148</v>
      </c>
      <c r="B10" s="285" t="s">
        <v>150</v>
      </c>
      <c r="C10" s="285" t="s">
        <v>153</v>
      </c>
      <c r="D10" s="289" t="s">
        <v>154</v>
      </c>
      <c r="E10" s="290">
        <v>78.2</v>
      </c>
      <c r="F10" s="287"/>
    </row>
    <row r="11" s="274" customFormat="1" ht="15" customHeight="1" spans="1:6">
      <c r="A11" s="285" t="s">
        <v>148</v>
      </c>
      <c r="B11" s="285" t="s">
        <v>150</v>
      </c>
      <c r="C11" s="285" t="s">
        <v>155</v>
      </c>
      <c r="D11" s="289" t="s">
        <v>156</v>
      </c>
      <c r="E11" s="291"/>
      <c r="F11" s="287"/>
    </row>
    <row r="12" s="274" customFormat="1" ht="15" customHeight="1" spans="1:6">
      <c r="A12" s="285" t="s">
        <v>148</v>
      </c>
      <c r="B12" s="285" t="s">
        <v>150</v>
      </c>
      <c r="C12" s="285" t="s">
        <v>157</v>
      </c>
      <c r="D12" s="289" t="s">
        <v>158</v>
      </c>
      <c r="E12" s="291"/>
      <c r="F12" s="287"/>
    </row>
    <row r="13" s="274" customFormat="1" ht="15" customHeight="1" spans="1:6">
      <c r="A13" s="285" t="s">
        <v>148</v>
      </c>
      <c r="B13" s="285" t="s">
        <v>150</v>
      </c>
      <c r="C13" s="285" t="s">
        <v>159</v>
      </c>
      <c r="D13" s="289" t="s">
        <v>160</v>
      </c>
      <c r="E13" s="291"/>
      <c r="F13" s="287"/>
    </row>
    <row r="14" s="274" customFormat="1" ht="15" customHeight="1" spans="1:6">
      <c r="A14" s="285" t="s">
        <v>148</v>
      </c>
      <c r="B14" s="285" t="s">
        <v>150</v>
      </c>
      <c r="C14" s="285" t="s">
        <v>161</v>
      </c>
      <c r="D14" s="289" t="s">
        <v>162</v>
      </c>
      <c r="E14" s="291"/>
      <c r="F14" s="287"/>
    </row>
    <row r="15" s="274" customFormat="1" ht="15" customHeight="1" spans="1:6">
      <c r="A15" s="285" t="s">
        <v>148</v>
      </c>
      <c r="B15" s="285" t="s">
        <v>150</v>
      </c>
      <c r="C15" s="285" t="s">
        <v>163</v>
      </c>
      <c r="D15" s="289" t="s">
        <v>164</v>
      </c>
      <c r="E15" s="291"/>
      <c r="F15" s="287"/>
    </row>
    <row r="16" s="274" customFormat="1" ht="15" customHeight="1" spans="1:6">
      <c r="A16" s="285" t="s">
        <v>148</v>
      </c>
      <c r="B16" s="285" t="s">
        <v>150</v>
      </c>
      <c r="C16" s="285" t="s">
        <v>165</v>
      </c>
      <c r="D16" s="289" t="s">
        <v>166</v>
      </c>
      <c r="E16" s="291"/>
      <c r="F16" s="287"/>
    </row>
    <row r="17" s="274" customFormat="1" ht="15" customHeight="1" spans="1:6">
      <c r="A17" s="285" t="s">
        <v>148</v>
      </c>
      <c r="B17" s="285" t="s">
        <v>150</v>
      </c>
      <c r="C17" s="285" t="s">
        <v>167</v>
      </c>
      <c r="D17" s="289" t="s">
        <v>168</v>
      </c>
      <c r="E17" s="291"/>
      <c r="F17" s="287"/>
    </row>
    <row r="18" s="274" customFormat="1" ht="15" customHeight="1" spans="1:6">
      <c r="A18" s="285" t="s">
        <v>148</v>
      </c>
      <c r="B18" s="285" t="s">
        <v>150</v>
      </c>
      <c r="C18" s="285" t="s">
        <v>169</v>
      </c>
      <c r="D18" s="289" t="s">
        <v>170</v>
      </c>
      <c r="E18" s="291"/>
      <c r="F18" s="287"/>
    </row>
    <row r="19" s="274" customFormat="1" ht="15" customHeight="1" spans="1:6">
      <c r="A19" s="285" t="s">
        <v>148</v>
      </c>
      <c r="B19" s="285" t="s">
        <v>150</v>
      </c>
      <c r="C19" s="285" t="s">
        <v>171</v>
      </c>
      <c r="D19" s="289" t="s">
        <v>172</v>
      </c>
      <c r="E19" s="291"/>
      <c r="F19" s="287"/>
    </row>
    <row r="20" s="274" customFormat="1" ht="15" customHeight="1" spans="1:6">
      <c r="A20" s="285" t="s">
        <v>148</v>
      </c>
      <c r="B20" s="285" t="s">
        <v>153</v>
      </c>
      <c r="C20" s="285"/>
      <c r="D20" s="283" t="s">
        <v>173</v>
      </c>
      <c r="E20" s="288">
        <f>SUM(E21:E22)</f>
        <v>335.607605</v>
      </c>
      <c r="F20" s="287"/>
    </row>
    <row r="21" s="274" customFormat="1" ht="15" customHeight="1" spans="1:6">
      <c r="A21" s="285" t="s">
        <v>148</v>
      </c>
      <c r="B21" s="285" t="s">
        <v>153</v>
      </c>
      <c r="C21" s="285" t="s">
        <v>150</v>
      </c>
      <c r="D21" s="289" t="s">
        <v>152</v>
      </c>
      <c r="E21" s="290">
        <v>273.407605</v>
      </c>
      <c r="F21" s="287"/>
    </row>
    <row r="22" s="274" customFormat="1" ht="15" customHeight="1" spans="1:6">
      <c r="A22" s="285" t="s">
        <v>148</v>
      </c>
      <c r="B22" s="285" t="s">
        <v>153</v>
      </c>
      <c r="C22" s="285" t="s">
        <v>153</v>
      </c>
      <c r="D22" s="289" t="s">
        <v>154</v>
      </c>
      <c r="E22" s="290">
        <v>62.2</v>
      </c>
      <c r="F22" s="287"/>
    </row>
    <row r="23" s="274" customFormat="1" ht="15" customHeight="1" spans="1:6">
      <c r="A23" s="285" t="s">
        <v>148</v>
      </c>
      <c r="B23" s="285" t="s">
        <v>153</v>
      </c>
      <c r="C23" s="285" t="s">
        <v>155</v>
      </c>
      <c r="D23" s="289" t="s">
        <v>156</v>
      </c>
      <c r="E23" s="291"/>
      <c r="F23" s="287"/>
    </row>
    <row r="24" s="274" customFormat="1" ht="15" customHeight="1" spans="1:6">
      <c r="A24" s="285" t="s">
        <v>148</v>
      </c>
      <c r="B24" s="285" t="s">
        <v>153</v>
      </c>
      <c r="C24" s="285" t="s">
        <v>157</v>
      </c>
      <c r="D24" s="289" t="s">
        <v>174</v>
      </c>
      <c r="E24" s="291"/>
      <c r="F24" s="287"/>
    </row>
    <row r="25" s="274" customFormat="1" ht="15" customHeight="1" spans="1:6">
      <c r="A25" s="285" t="s">
        <v>148</v>
      </c>
      <c r="B25" s="285" t="s">
        <v>153</v>
      </c>
      <c r="C25" s="285" t="s">
        <v>159</v>
      </c>
      <c r="D25" s="289" t="s">
        <v>175</v>
      </c>
      <c r="E25" s="291"/>
      <c r="F25" s="287"/>
    </row>
    <row r="26" s="274" customFormat="1" ht="15" customHeight="1" spans="1:6">
      <c r="A26" s="285" t="s">
        <v>148</v>
      </c>
      <c r="B26" s="285" t="s">
        <v>153</v>
      </c>
      <c r="C26" s="285" t="s">
        <v>161</v>
      </c>
      <c r="D26" s="289" t="s">
        <v>176</v>
      </c>
      <c r="E26" s="291"/>
      <c r="F26" s="287"/>
    </row>
    <row r="27" s="274" customFormat="1" ht="15" customHeight="1" spans="1:6">
      <c r="A27" s="285" t="s">
        <v>148</v>
      </c>
      <c r="B27" s="285" t="s">
        <v>153</v>
      </c>
      <c r="C27" s="285" t="s">
        <v>169</v>
      </c>
      <c r="D27" s="289" t="s">
        <v>170</v>
      </c>
      <c r="E27" s="291"/>
      <c r="F27" s="287"/>
    </row>
    <row r="28" s="274" customFormat="1" ht="15" customHeight="1" spans="1:6">
      <c r="A28" s="285" t="s">
        <v>148</v>
      </c>
      <c r="B28" s="285" t="s">
        <v>153</v>
      </c>
      <c r="C28" s="285" t="s">
        <v>171</v>
      </c>
      <c r="D28" s="289" t="s">
        <v>177</v>
      </c>
      <c r="E28" s="291"/>
      <c r="F28" s="287"/>
    </row>
    <row r="29" s="274" customFormat="1" ht="15" customHeight="1" spans="1:6">
      <c r="A29" s="285" t="s">
        <v>148</v>
      </c>
      <c r="B29" s="285" t="s">
        <v>155</v>
      </c>
      <c r="C29" s="285"/>
      <c r="D29" s="283" t="s">
        <v>178</v>
      </c>
      <c r="E29" s="284">
        <f>SUM(E30:E39)</f>
        <v>11689.01</v>
      </c>
      <c r="F29" s="287"/>
    </row>
    <row r="30" s="272" customFormat="1" ht="15" customHeight="1" spans="1:6">
      <c r="A30" s="285" t="s">
        <v>148</v>
      </c>
      <c r="B30" s="285" t="s">
        <v>155</v>
      </c>
      <c r="C30" s="285" t="s">
        <v>150</v>
      </c>
      <c r="D30" s="289" t="s">
        <v>152</v>
      </c>
      <c r="E30" s="291">
        <v>9070.95</v>
      </c>
      <c r="F30" s="129"/>
    </row>
    <row r="31" s="272" customFormat="1" ht="15" customHeight="1" spans="1:6">
      <c r="A31" s="285" t="s">
        <v>148</v>
      </c>
      <c r="B31" s="285" t="s">
        <v>155</v>
      </c>
      <c r="C31" s="285" t="s">
        <v>153</v>
      </c>
      <c r="D31" s="289" t="s">
        <v>154</v>
      </c>
      <c r="E31" s="291">
        <v>444.8</v>
      </c>
      <c r="F31" s="129"/>
    </row>
    <row r="32" s="272" customFormat="1" ht="15" customHeight="1" spans="1:6">
      <c r="A32" s="285" t="s">
        <v>148</v>
      </c>
      <c r="B32" s="285" t="s">
        <v>155</v>
      </c>
      <c r="C32" s="285" t="s">
        <v>155</v>
      </c>
      <c r="D32" s="289" t="s">
        <v>156</v>
      </c>
      <c r="E32" s="291">
        <v>799.84</v>
      </c>
      <c r="F32" s="129"/>
    </row>
    <row r="33" s="272" customFormat="1" ht="15" customHeight="1" spans="1:6">
      <c r="A33" s="285" t="s">
        <v>148</v>
      </c>
      <c r="B33" s="285" t="s">
        <v>155</v>
      </c>
      <c r="C33" s="285" t="s">
        <v>157</v>
      </c>
      <c r="D33" s="289" t="s">
        <v>179</v>
      </c>
      <c r="E33" s="291"/>
      <c r="F33" s="129"/>
    </row>
    <row r="34" s="272" customFormat="1" ht="15" customHeight="1" spans="1:6">
      <c r="A34" s="285" t="s">
        <v>148</v>
      </c>
      <c r="B34" s="285" t="s">
        <v>155</v>
      </c>
      <c r="C34" s="285" t="s">
        <v>159</v>
      </c>
      <c r="D34" s="289" t="s">
        <v>180</v>
      </c>
      <c r="E34" s="291">
        <v>1</v>
      </c>
      <c r="F34" s="129"/>
    </row>
    <row r="35" s="272" customFormat="1" ht="15" customHeight="1" spans="1:6">
      <c r="A35" s="285" t="s">
        <v>148</v>
      </c>
      <c r="B35" s="285" t="s">
        <v>155</v>
      </c>
      <c r="C35" s="285" t="s">
        <v>161</v>
      </c>
      <c r="D35" s="289" t="s">
        <v>181</v>
      </c>
      <c r="E35" s="291"/>
      <c r="F35" s="129"/>
    </row>
    <row r="36" s="272" customFormat="1" ht="15" customHeight="1" spans="1:6">
      <c r="A36" s="285" t="s">
        <v>148</v>
      </c>
      <c r="B36" s="285" t="s">
        <v>155</v>
      </c>
      <c r="C36" s="285" t="s">
        <v>165</v>
      </c>
      <c r="D36" s="289" t="s">
        <v>182</v>
      </c>
      <c r="E36" s="291">
        <v>290.92</v>
      </c>
      <c r="F36" s="129"/>
    </row>
    <row r="37" s="272" customFormat="1" ht="15" customHeight="1" spans="1:6">
      <c r="A37" s="285" t="s">
        <v>148</v>
      </c>
      <c r="B37" s="285" t="s">
        <v>155</v>
      </c>
      <c r="C37" s="285" t="s">
        <v>167</v>
      </c>
      <c r="D37" s="289" t="s">
        <v>183</v>
      </c>
      <c r="E37" s="291">
        <v>0</v>
      </c>
      <c r="F37" s="129"/>
    </row>
    <row r="38" s="272" customFormat="1" ht="15" customHeight="1" spans="1:6">
      <c r="A38" s="285" t="s">
        <v>148</v>
      </c>
      <c r="B38" s="285" t="s">
        <v>155</v>
      </c>
      <c r="C38" s="285" t="s">
        <v>169</v>
      </c>
      <c r="D38" s="289" t="s">
        <v>170</v>
      </c>
      <c r="E38" s="291">
        <v>81.5</v>
      </c>
      <c r="F38" s="129"/>
    </row>
    <row r="39" s="272" customFormat="1" ht="15" customHeight="1" spans="1:6">
      <c r="A39" s="285" t="s">
        <v>148</v>
      </c>
      <c r="B39" s="285" t="s">
        <v>155</v>
      </c>
      <c r="C39" s="285" t="s">
        <v>171</v>
      </c>
      <c r="D39" s="289" t="s">
        <v>184</v>
      </c>
      <c r="E39" s="291">
        <v>1000</v>
      </c>
      <c r="F39" s="129"/>
    </row>
    <row r="40" s="272" customFormat="1" ht="15" customHeight="1" spans="1:6">
      <c r="A40" s="285" t="s">
        <v>148</v>
      </c>
      <c r="B40" s="285" t="s">
        <v>157</v>
      </c>
      <c r="C40" s="285"/>
      <c r="D40" s="283" t="s">
        <v>185</v>
      </c>
      <c r="E40" s="284">
        <f>SUM(E41:E50)</f>
        <v>242.36</v>
      </c>
      <c r="F40" s="129"/>
    </row>
    <row r="41" s="272" customFormat="1" ht="15" customHeight="1" spans="1:6">
      <c r="A41" s="285" t="s">
        <v>148</v>
      </c>
      <c r="B41" s="285" t="s">
        <v>157</v>
      </c>
      <c r="C41" s="285" t="s">
        <v>150</v>
      </c>
      <c r="D41" s="289" t="s">
        <v>152</v>
      </c>
      <c r="E41" s="291">
        <v>183.26</v>
      </c>
      <c r="F41" s="129"/>
    </row>
    <row r="42" s="272" customFormat="1" ht="15" customHeight="1" spans="1:6">
      <c r="A42" s="285" t="s">
        <v>148</v>
      </c>
      <c r="B42" s="285" t="s">
        <v>157</v>
      </c>
      <c r="C42" s="285" t="s">
        <v>153</v>
      </c>
      <c r="D42" s="289" t="s">
        <v>154</v>
      </c>
      <c r="E42" s="291">
        <v>59.1</v>
      </c>
      <c r="F42" s="129"/>
    </row>
    <row r="43" s="272" customFormat="1" ht="15" customHeight="1" spans="1:6">
      <c r="A43" s="285" t="s">
        <v>148</v>
      </c>
      <c r="B43" s="285" t="s">
        <v>157</v>
      </c>
      <c r="C43" s="285" t="s">
        <v>155</v>
      </c>
      <c r="D43" s="289" t="s">
        <v>156</v>
      </c>
      <c r="E43" s="291"/>
      <c r="F43" s="129"/>
    </row>
    <row r="44" s="272" customFormat="1" ht="15" customHeight="1" spans="1:6">
      <c r="A44" s="285" t="s">
        <v>148</v>
      </c>
      <c r="B44" s="285" t="s">
        <v>157</v>
      </c>
      <c r="C44" s="285" t="s">
        <v>157</v>
      </c>
      <c r="D44" s="289" t="s">
        <v>186</v>
      </c>
      <c r="E44" s="291"/>
      <c r="F44" s="129"/>
    </row>
    <row r="45" s="272" customFormat="1" ht="15" customHeight="1" spans="1:6">
      <c r="A45" s="285" t="s">
        <v>148</v>
      </c>
      <c r="B45" s="285" t="s">
        <v>157</v>
      </c>
      <c r="C45" s="285" t="s">
        <v>159</v>
      </c>
      <c r="D45" s="289" t="s">
        <v>187</v>
      </c>
      <c r="E45" s="291"/>
      <c r="F45" s="129"/>
    </row>
    <row r="46" s="272" customFormat="1" ht="15" customHeight="1" spans="1:6">
      <c r="A46" s="285" t="s">
        <v>148</v>
      </c>
      <c r="B46" s="285" t="s">
        <v>157</v>
      </c>
      <c r="C46" s="285" t="s">
        <v>161</v>
      </c>
      <c r="D46" s="289" t="s">
        <v>188</v>
      </c>
      <c r="E46" s="291"/>
      <c r="F46" s="129"/>
    </row>
    <row r="47" s="272" customFormat="1" ht="15" customHeight="1" spans="1:6">
      <c r="A47" s="285" t="s">
        <v>148</v>
      </c>
      <c r="B47" s="285" t="s">
        <v>157</v>
      </c>
      <c r="C47" s="285" t="s">
        <v>163</v>
      </c>
      <c r="D47" s="289" t="s">
        <v>189</v>
      </c>
      <c r="E47" s="291"/>
      <c r="F47" s="129"/>
    </row>
    <row r="48" s="272" customFormat="1" ht="15" customHeight="1" spans="1:6">
      <c r="A48" s="285" t="s">
        <v>148</v>
      </c>
      <c r="B48" s="285" t="s">
        <v>157</v>
      </c>
      <c r="C48" s="285" t="s">
        <v>165</v>
      </c>
      <c r="D48" s="289" t="s">
        <v>190</v>
      </c>
      <c r="E48" s="291"/>
      <c r="F48" s="129"/>
    </row>
    <row r="49" s="272" customFormat="1" ht="15" customHeight="1" spans="1:6">
      <c r="A49" s="285" t="s">
        <v>148</v>
      </c>
      <c r="B49" s="285" t="s">
        <v>157</v>
      </c>
      <c r="C49" s="285" t="s">
        <v>169</v>
      </c>
      <c r="D49" s="289" t="s">
        <v>170</v>
      </c>
      <c r="E49" s="291"/>
      <c r="F49" s="129"/>
    </row>
    <row r="50" s="272" customFormat="1" ht="15" customHeight="1" spans="1:6">
      <c r="A50" s="285" t="s">
        <v>148</v>
      </c>
      <c r="B50" s="285" t="s">
        <v>157</v>
      </c>
      <c r="C50" s="285" t="s">
        <v>171</v>
      </c>
      <c r="D50" s="289" t="s">
        <v>191</v>
      </c>
      <c r="E50" s="291"/>
      <c r="F50" s="129"/>
    </row>
    <row r="51" s="272" customFormat="1" ht="15" customHeight="1" spans="1:6">
      <c r="A51" s="285" t="s">
        <v>148</v>
      </c>
      <c r="B51" s="285" t="s">
        <v>159</v>
      </c>
      <c r="C51" s="285"/>
      <c r="D51" s="283" t="s">
        <v>192</v>
      </c>
      <c r="E51" s="284">
        <v>78.07</v>
      </c>
      <c r="F51" s="129"/>
    </row>
    <row r="52" s="272" customFormat="1" ht="15" customHeight="1" spans="1:6">
      <c r="A52" s="285" t="s">
        <v>148</v>
      </c>
      <c r="B52" s="285" t="s">
        <v>159</v>
      </c>
      <c r="C52" s="285" t="s">
        <v>150</v>
      </c>
      <c r="D52" s="289" t="s">
        <v>152</v>
      </c>
      <c r="E52" s="291">
        <v>59.07</v>
      </c>
      <c r="F52" s="129"/>
    </row>
    <row r="53" s="272" customFormat="1" ht="15" customHeight="1" spans="1:6">
      <c r="A53" s="285" t="s">
        <v>148</v>
      </c>
      <c r="B53" s="285" t="s">
        <v>159</v>
      </c>
      <c r="C53" s="285" t="s">
        <v>153</v>
      </c>
      <c r="D53" s="289" t="s">
        <v>154</v>
      </c>
      <c r="E53" s="291">
        <v>19</v>
      </c>
      <c r="F53" s="129"/>
    </row>
    <row r="54" s="272" customFormat="1" ht="15" customHeight="1" spans="1:6">
      <c r="A54" s="285" t="s">
        <v>148</v>
      </c>
      <c r="B54" s="285" t="s">
        <v>159</v>
      </c>
      <c r="C54" s="285" t="s">
        <v>155</v>
      </c>
      <c r="D54" s="289" t="s">
        <v>156</v>
      </c>
      <c r="E54" s="291"/>
      <c r="F54" s="129"/>
    </row>
    <row r="55" s="272" customFormat="1" ht="15" customHeight="1" spans="1:6">
      <c r="A55" s="285" t="s">
        <v>148</v>
      </c>
      <c r="B55" s="285" t="s">
        <v>159</v>
      </c>
      <c r="C55" s="285" t="s">
        <v>157</v>
      </c>
      <c r="D55" s="289" t="s">
        <v>193</v>
      </c>
      <c r="E55" s="291"/>
      <c r="F55" s="129"/>
    </row>
    <row r="56" s="272" customFormat="1" ht="15" customHeight="1" spans="1:6">
      <c r="A56" s="285" t="s">
        <v>148</v>
      </c>
      <c r="B56" s="285" t="s">
        <v>159</v>
      </c>
      <c r="C56" s="285" t="s">
        <v>159</v>
      </c>
      <c r="D56" s="289" t="s">
        <v>194</v>
      </c>
      <c r="E56" s="291"/>
      <c r="F56" s="129"/>
    </row>
    <row r="57" s="272" customFormat="1" ht="15" customHeight="1" spans="1:6">
      <c r="A57" s="285" t="s">
        <v>148</v>
      </c>
      <c r="B57" s="285" t="s">
        <v>159</v>
      </c>
      <c r="C57" s="285" t="s">
        <v>161</v>
      </c>
      <c r="D57" s="289" t="s">
        <v>195</v>
      </c>
      <c r="E57" s="291"/>
      <c r="F57" s="129"/>
    </row>
    <row r="58" s="272" customFormat="1" ht="15" customHeight="1" spans="1:6">
      <c r="A58" s="285" t="s">
        <v>148</v>
      </c>
      <c r="B58" s="285" t="s">
        <v>159</v>
      </c>
      <c r="C58" s="285" t="s">
        <v>163</v>
      </c>
      <c r="D58" s="289" t="s">
        <v>196</v>
      </c>
      <c r="E58" s="291"/>
      <c r="F58" s="129"/>
    </row>
    <row r="59" s="272" customFormat="1" ht="15" customHeight="1" spans="1:6">
      <c r="A59" s="285" t="s">
        <v>148</v>
      </c>
      <c r="B59" s="285" t="s">
        <v>159</v>
      </c>
      <c r="C59" s="285" t="s">
        <v>165</v>
      </c>
      <c r="D59" s="289" t="s">
        <v>197</v>
      </c>
      <c r="E59" s="291"/>
      <c r="F59" s="129"/>
    </row>
    <row r="60" s="272" customFormat="1" ht="15" customHeight="1" spans="1:6">
      <c r="A60" s="285" t="s">
        <v>148</v>
      </c>
      <c r="B60" s="285" t="s">
        <v>159</v>
      </c>
      <c r="C60" s="285" t="s">
        <v>169</v>
      </c>
      <c r="D60" s="289" t="s">
        <v>170</v>
      </c>
      <c r="E60" s="291"/>
      <c r="F60" s="129"/>
    </row>
    <row r="61" s="272" customFormat="1" ht="15" customHeight="1" spans="1:6">
      <c r="A61" s="285" t="s">
        <v>148</v>
      </c>
      <c r="B61" s="285" t="s">
        <v>159</v>
      </c>
      <c r="C61" s="285" t="s">
        <v>171</v>
      </c>
      <c r="D61" s="289" t="s">
        <v>198</v>
      </c>
      <c r="E61" s="291"/>
      <c r="F61" s="129"/>
    </row>
    <row r="62" s="272" customFormat="1" ht="15" customHeight="1" spans="1:6">
      <c r="A62" s="285" t="s">
        <v>148</v>
      </c>
      <c r="B62" s="285" t="s">
        <v>161</v>
      </c>
      <c r="C62" s="285"/>
      <c r="D62" s="283" t="s">
        <v>199</v>
      </c>
      <c r="E62" s="284">
        <f>SUM(E63:E72)</f>
        <v>377.31</v>
      </c>
      <c r="F62" s="129"/>
    </row>
    <row r="63" s="272" customFormat="1" ht="15" customHeight="1" spans="1:6">
      <c r="A63" s="285" t="s">
        <v>148</v>
      </c>
      <c r="B63" s="285" t="s">
        <v>161</v>
      </c>
      <c r="C63" s="285" t="s">
        <v>150</v>
      </c>
      <c r="D63" s="289" t="s">
        <v>152</v>
      </c>
      <c r="E63" s="291">
        <v>244.31</v>
      </c>
      <c r="F63" s="129"/>
    </row>
    <row r="64" s="272" customFormat="1" ht="15" customHeight="1" spans="1:6">
      <c r="A64" s="285" t="s">
        <v>148</v>
      </c>
      <c r="B64" s="285" t="s">
        <v>161</v>
      </c>
      <c r="C64" s="285" t="s">
        <v>153</v>
      </c>
      <c r="D64" s="289" t="s">
        <v>154</v>
      </c>
      <c r="E64" s="291">
        <v>41</v>
      </c>
      <c r="F64" s="129"/>
    </row>
    <row r="65" s="272" customFormat="1" ht="15" customHeight="1" spans="1:6">
      <c r="A65" s="285" t="s">
        <v>148</v>
      </c>
      <c r="B65" s="285" t="s">
        <v>161</v>
      </c>
      <c r="C65" s="285" t="s">
        <v>155</v>
      </c>
      <c r="D65" s="289" t="s">
        <v>156</v>
      </c>
      <c r="E65" s="291"/>
      <c r="F65" s="129"/>
    </row>
    <row r="66" s="272" customFormat="1" ht="15" customHeight="1" spans="1:6">
      <c r="A66" s="285" t="s">
        <v>148</v>
      </c>
      <c r="B66" s="285" t="s">
        <v>161</v>
      </c>
      <c r="C66" s="285" t="s">
        <v>157</v>
      </c>
      <c r="D66" s="289" t="s">
        <v>200</v>
      </c>
      <c r="E66" s="291"/>
      <c r="F66" s="129"/>
    </row>
    <row r="67" s="272" customFormat="1" ht="15" customHeight="1" spans="1:6">
      <c r="A67" s="285" t="s">
        <v>148</v>
      </c>
      <c r="B67" s="285" t="s">
        <v>161</v>
      </c>
      <c r="C67" s="285" t="s">
        <v>159</v>
      </c>
      <c r="D67" s="289" t="s">
        <v>201</v>
      </c>
      <c r="E67" s="291">
        <v>20</v>
      </c>
      <c r="F67" s="129"/>
    </row>
    <row r="68" s="272" customFormat="1" ht="15" customHeight="1" spans="1:6">
      <c r="A68" s="285" t="s">
        <v>148</v>
      </c>
      <c r="B68" s="285" t="s">
        <v>161</v>
      </c>
      <c r="C68" s="285" t="s">
        <v>161</v>
      </c>
      <c r="D68" s="289" t="s">
        <v>202</v>
      </c>
      <c r="E68" s="291"/>
      <c r="F68" s="129"/>
    </row>
    <row r="69" s="272" customFormat="1" ht="15" customHeight="1" spans="1:6">
      <c r="A69" s="285" t="s">
        <v>148</v>
      </c>
      <c r="B69" s="285" t="s">
        <v>161</v>
      </c>
      <c r="C69" s="285" t="s">
        <v>163</v>
      </c>
      <c r="D69" s="289" t="s">
        <v>203</v>
      </c>
      <c r="E69" s="291">
        <v>42</v>
      </c>
      <c r="F69" s="129"/>
    </row>
    <row r="70" s="272" customFormat="1" ht="15" customHeight="1" spans="1:6">
      <c r="A70" s="285" t="s">
        <v>148</v>
      </c>
      <c r="B70" s="285" t="s">
        <v>161</v>
      </c>
      <c r="C70" s="285" t="s">
        <v>165</v>
      </c>
      <c r="D70" s="289" t="s">
        <v>204</v>
      </c>
      <c r="E70" s="291"/>
      <c r="F70" s="129"/>
    </row>
    <row r="71" s="272" customFormat="1" ht="15" customHeight="1" spans="1:6">
      <c r="A71" s="285" t="s">
        <v>148</v>
      </c>
      <c r="B71" s="285" t="s">
        <v>161</v>
      </c>
      <c r="C71" s="285" t="s">
        <v>169</v>
      </c>
      <c r="D71" s="289" t="s">
        <v>170</v>
      </c>
      <c r="E71" s="291"/>
      <c r="F71" s="129"/>
    </row>
    <row r="72" s="272" customFormat="1" ht="15" customHeight="1" spans="1:6">
      <c r="A72" s="285" t="s">
        <v>148</v>
      </c>
      <c r="B72" s="285" t="s">
        <v>161</v>
      </c>
      <c r="C72" s="285" t="s">
        <v>171</v>
      </c>
      <c r="D72" s="289" t="s">
        <v>205</v>
      </c>
      <c r="E72" s="291">
        <v>30</v>
      </c>
      <c r="F72" s="129"/>
    </row>
    <row r="73" s="272" customFormat="1" ht="15" customHeight="1" spans="1:6">
      <c r="A73" s="285" t="s">
        <v>148</v>
      </c>
      <c r="B73" s="285" t="s">
        <v>163</v>
      </c>
      <c r="C73" s="285"/>
      <c r="D73" s="283" t="s">
        <v>206</v>
      </c>
      <c r="E73" s="284">
        <f>SUM(E74:E80)</f>
        <v>2663</v>
      </c>
      <c r="F73" s="129"/>
    </row>
    <row r="74" s="272" customFormat="1" ht="15" customHeight="1" spans="1:6">
      <c r="A74" s="285" t="s">
        <v>148</v>
      </c>
      <c r="B74" s="285" t="s">
        <v>163</v>
      </c>
      <c r="C74" s="285" t="s">
        <v>150</v>
      </c>
      <c r="D74" s="289" t="s">
        <v>152</v>
      </c>
      <c r="E74" s="291"/>
      <c r="F74" s="129"/>
    </row>
    <row r="75" s="272" customFormat="1" ht="15" customHeight="1" spans="1:6">
      <c r="A75" s="285" t="s">
        <v>148</v>
      </c>
      <c r="B75" s="285" t="s">
        <v>163</v>
      </c>
      <c r="C75" s="285" t="s">
        <v>153</v>
      </c>
      <c r="D75" s="289" t="s">
        <v>154</v>
      </c>
      <c r="E75" s="291"/>
      <c r="F75" s="129"/>
    </row>
    <row r="76" s="272" customFormat="1" ht="15" customHeight="1" spans="1:6">
      <c r="A76" s="285" t="s">
        <v>148</v>
      </c>
      <c r="B76" s="285" t="s">
        <v>163</v>
      </c>
      <c r="C76" s="285" t="s">
        <v>155</v>
      </c>
      <c r="D76" s="289" t="s">
        <v>156</v>
      </c>
      <c r="E76" s="291"/>
      <c r="F76" s="129"/>
    </row>
    <row r="77" s="272" customFormat="1" ht="15" customHeight="1" spans="1:6">
      <c r="A77" s="285" t="s">
        <v>148</v>
      </c>
      <c r="B77" s="285" t="s">
        <v>163</v>
      </c>
      <c r="C77" s="285" t="s">
        <v>167</v>
      </c>
      <c r="D77" s="289" t="s">
        <v>203</v>
      </c>
      <c r="E77" s="291"/>
      <c r="F77" s="129"/>
    </row>
    <row r="78" s="272" customFormat="1" ht="15" customHeight="1" spans="1:6">
      <c r="A78" s="285" t="s">
        <v>148</v>
      </c>
      <c r="B78" s="285" t="s">
        <v>163</v>
      </c>
      <c r="C78" s="285" t="s">
        <v>207</v>
      </c>
      <c r="D78" s="289" t="s">
        <v>208</v>
      </c>
      <c r="E78" s="291"/>
      <c r="F78" s="129"/>
    </row>
    <row r="79" s="272" customFormat="1" ht="15" customHeight="1" spans="1:6">
      <c r="A79" s="285" t="s">
        <v>148</v>
      </c>
      <c r="B79" s="285" t="s">
        <v>163</v>
      </c>
      <c r="C79" s="285" t="s">
        <v>169</v>
      </c>
      <c r="D79" s="289" t="s">
        <v>170</v>
      </c>
      <c r="E79" s="291"/>
      <c r="F79" s="129"/>
    </row>
    <row r="80" s="272" customFormat="1" ht="15" customHeight="1" spans="1:6">
      <c r="A80" s="285" t="s">
        <v>148</v>
      </c>
      <c r="B80" s="285" t="s">
        <v>163</v>
      </c>
      <c r="C80" s="285" t="s">
        <v>171</v>
      </c>
      <c r="D80" s="289" t="s">
        <v>209</v>
      </c>
      <c r="E80" s="291">
        <v>2663</v>
      </c>
      <c r="F80" s="129"/>
    </row>
    <row r="81" s="272" customFormat="1" ht="15" customHeight="1" spans="1:6">
      <c r="A81" s="285" t="s">
        <v>148</v>
      </c>
      <c r="B81" s="285" t="s">
        <v>165</v>
      </c>
      <c r="C81" s="285"/>
      <c r="D81" s="283" t="s">
        <v>210</v>
      </c>
      <c r="E81" s="284">
        <f>SUM(E82:E89)</f>
        <v>190.73</v>
      </c>
      <c r="F81" s="129"/>
    </row>
    <row r="82" s="272" customFormat="1" ht="15" customHeight="1" spans="1:6">
      <c r="A82" s="285" t="s">
        <v>148</v>
      </c>
      <c r="B82" s="285" t="s">
        <v>165</v>
      </c>
      <c r="C82" s="285" t="s">
        <v>150</v>
      </c>
      <c r="D82" s="289" t="s">
        <v>152</v>
      </c>
      <c r="E82" s="291">
        <v>81.13</v>
      </c>
      <c r="F82" s="129"/>
    </row>
    <row r="83" s="272" customFormat="1" ht="15" customHeight="1" spans="1:6">
      <c r="A83" s="285" t="s">
        <v>148</v>
      </c>
      <c r="B83" s="285" t="s">
        <v>165</v>
      </c>
      <c r="C83" s="285" t="s">
        <v>153</v>
      </c>
      <c r="D83" s="289" t="s">
        <v>154</v>
      </c>
      <c r="E83" s="291">
        <v>52.8</v>
      </c>
      <c r="F83" s="129"/>
    </row>
    <row r="84" s="272" customFormat="1" ht="15" customHeight="1" spans="1:6">
      <c r="A84" s="285" t="s">
        <v>148</v>
      </c>
      <c r="B84" s="285" t="s">
        <v>165</v>
      </c>
      <c r="C84" s="285" t="s">
        <v>155</v>
      </c>
      <c r="D84" s="289" t="s">
        <v>156</v>
      </c>
      <c r="E84" s="291"/>
      <c r="F84" s="129"/>
    </row>
    <row r="85" s="272" customFormat="1" ht="15" customHeight="1" spans="1:6">
      <c r="A85" s="285" t="s">
        <v>148</v>
      </c>
      <c r="B85" s="285" t="s">
        <v>165</v>
      </c>
      <c r="C85" s="285" t="s">
        <v>157</v>
      </c>
      <c r="D85" s="289" t="s">
        <v>211</v>
      </c>
      <c r="E85" s="291">
        <v>56.8</v>
      </c>
      <c r="F85" s="129"/>
    </row>
    <row r="86" s="272" customFormat="1" ht="15" customHeight="1" spans="1:6">
      <c r="A86" s="285" t="s">
        <v>148</v>
      </c>
      <c r="B86" s="285" t="s">
        <v>165</v>
      </c>
      <c r="C86" s="285" t="s">
        <v>159</v>
      </c>
      <c r="D86" s="289" t="s">
        <v>212</v>
      </c>
      <c r="E86" s="291"/>
      <c r="F86" s="129"/>
    </row>
    <row r="87" s="272" customFormat="1" ht="15" customHeight="1" spans="1:6">
      <c r="A87" s="285" t="s">
        <v>148</v>
      </c>
      <c r="B87" s="285" t="s">
        <v>165</v>
      </c>
      <c r="C87" s="285" t="s">
        <v>161</v>
      </c>
      <c r="D87" s="289" t="s">
        <v>203</v>
      </c>
      <c r="E87" s="291"/>
      <c r="F87" s="129"/>
    </row>
    <row r="88" s="272" customFormat="1" ht="15" customHeight="1" spans="1:6">
      <c r="A88" s="285" t="s">
        <v>148</v>
      </c>
      <c r="B88" s="285" t="s">
        <v>165</v>
      </c>
      <c r="C88" s="285" t="s">
        <v>169</v>
      </c>
      <c r="D88" s="289" t="s">
        <v>170</v>
      </c>
      <c r="E88" s="291"/>
      <c r="F88" s="129"/>
    </row>
    <row r="89" s="272" customFormat="1" ht="15" customHeight="1" spans="1:6">
      <c r="A89" s="285" t="s">
        <v>148</v>
      </c>
      <c r="B89" s="285" t="s">
        <v>165</v>
      </c>
      <c r="C89" s="285" t="s">
        <v>171</v>
      </c>
      <c r="D89" s="289" t="s">
        <v>213</v>
      </c>
      <c r="E89" s="291"/>
      <c r="F89" s="129"/>
    </row>
    <row r="90" s="272" customFormat="1" ht="15" customHeight="1" spans="1:6">
      <c r="A90" s="285" t="s">
        <v>148</v>
      </c>
      <c r="B90" s="285" t="s">
        <v>214</v>
      </c>
      <c r="C90" s="285"/>
      <c r="D90" s="283" t="s">
        <v>215</v>
      </c>
      <c r="E90" s="284">
        <f>SUM(E91:E98)</f>
        <v>778.88</v>
      </c>
      <c r="F90" s="129"/>
    </row>
    <row r="91" s="272" customFormat="1" ht="15" customHeight="1" spans="1:6">
      <c r="A91" s="285" t="s">
        <v>148</v>
      </c>
      <c r="B91" s="285" t="s">
        <v>214</v>
      </c>
      <c r="C91" s="285" t="s">
        <v>150</v>
      </c>
      <c r="D91" s="289" t="s">
        <v>152</v>
      </c>
      <c r="E91" s="291">
        <v>595.29</v>
      </c>
      <c r="F91" s="129"/>
    </row>
    <row r="92" s="272" customFormat="1" ht="15" customHeight="1" spans="1:6">
      <c r="A92" s="285" t="s">
        <v>148</v>
      </c>
      <c r="B92" s="285" t="s">
        <v>214</v>
      </c>
      <c r="C92" s="285" t="s">
        <v>153</v>
      </c>
      <c r="D92" s="289" t="s">
        <v>154</v>
      </c>
      <c r="E92" s="291">
        <v>21.7</v>
      </c>
      <c r="F92" s="129"/>
    </row>
    <row r="93" s="272" customFormat="1" ht="15" customHeight="1" spans="1:6">
      <c r="A93" s="285" t="s">
        <v>148</v>
      </c>
      <c r="B93" s="285" t="s">
        <v>214</v>
      </c>
      <c r="C93" s="285" t="s">
        <v>155</v>
      </c>
      <c r="D93" s="289" t="s">
        <v>156</v>
      </c>
      <c r="E93" s="291"/>
      <c r="F93" s="129"/>
    </row>
    <row r="94" s="272" customFormat="1" ht="15" customHeight="1" spans="1:6">
      <c r="A94" s="285" t="s">
        <v>148</v>
      </c>
      <c r="B94" s="285" t="s">
        <v>214</v>
      </c>
      <c r="C94" s="285" t="s">
        <v>157</v>
      </c>
      <c r="D94" s="289" t="s">
        <v>216</v>
      </c>
      <c r="E94" s="291"/>
      <c r="F94" s="129"/>
    </row>
    <row r="95" s="272" customFormat="1" ht="15" customHeight="1" spans="1:6">
      <c r="A95" s="285" t="s">
        <v>148</v>
      </c>
      <c r="B95" s="285" t="s">
        <v>214</v>
      </c>
      <c r="C95" s="285" t="s">
        <v>159</v>
      </c>
      <c r="D95" s="289" t="s">
        <v>217</v>
      </c>
      <c r="E95" s="291">
        <v>161.89</v>
      </c>
      <c r="F95" s="129"/>
    </row>
    <row r="96" s="272" customFormat="1" ht="15" customHeight="1" spans="1:6">
      <c r="A96" s="285" t="s">
        <v>148</v>
      </c>
      <c r="B96" s="285" t="s">
        <v>214</v>
      </c>
      <c r="C96" s="285" t="s">
        <v>161</v>
      </c>
      <c r="D96" s="289" t="s">
        <v>218</v>
      </c>
      <c r="E96" s="291"/>
      <c r="F96" s="129"/>
    </row>
    <row r="97" s="272" customFormat="1" ht="15" customHeight="1" spans="1:6">
      <c r="A97" s="285" t="s">
        <v>148</v>
      </c>
      <c r="B97" s="285" t="s">
        <v>214</v>
      </c>
      <c r="C97" s="285" t="s">
        <v>169</v>
      </c>
      <c r="D97" s="289" t="s">
        <v>170</v>
      </c>
      <c r="E97" s="291"/>
      <c r="F97" s="129"/>
    </row>
    <row r="98" s="272" customFormat="1" ht="15" customHeight="1" spans="1:6">
      <c r="A98" s="285" t="s">
        <v>148</v>
      </c>
      <c r="B98" s="285" t="s">
        <v>214</v>
      </c>
      <c r="C98" s="285" t="s">
        <v>171</v>
      </c>
      <c r="D98" s="289" t="s">
        <v>219</v>
      </c>
      <c r="E98" s="291"/>
      <c r="F98" s="129"/>
    </row>
    <row r="99" s="272" customFormat="1" ht="15" customHeight="1" spans="1:6">
      <c r="A99" s="285" t="s">
        <v>148</v>
      </c>
      <c r="B99" s="285" t="s">
        <v>220</v>
      </c>
      <c r="C99" s="285"/>
      <c r="D99" s="283" t="s">
        <v>221</v>
      </c>
      <c r="E99" s="284">
        <f>SUM(E100:E107)</f>
        <v>246.16</v>
      </c>
      <c r="F99" s="129"/>
    </row>
    <row r="100" s="272" customFormat="1" ht="15" customHeight="1" spans="1:6">
      <c r="A100" s="285" t="s">
        <v>148</v>
      </c>
      <c r="B100" s="285" t="s">
        <v>220</v>
      </c>
      <c r="C100" s="285" t="s">
        <v>150</v>
      </c>
      <c r="D100" s="289" t="s">
        <v>152</v>
      </c>
      <c r="E100" s="291">
        <v>140.76</v>
      </c>
      <c r="F100" s="129"/>
    </row>
    <row r="101" s="272" customFormat="1" ht="15" customHeight="1" spans="1:6">
      <c r="A101" s="285" t="s">
        <v>148</v>
      </c>
      <c r="B101" s="285" t="s">
        <v>220</v>
      </c>
      <c r="C101" s="285" t="s">
        <v>153</v>
      </c>
      <c r="D101" s="289" t="s">
        <v>154</v>
      </c>
      <c r="E101" s="291">
        <v>5.4</v>
      </c>
      <c r="F101" s="129"/>
    </row>
    <row r="102" s="272" customFormat="1" ht="15" customHeight="1" spans="1:6">
      <c r="A102" s="285" t="s">
        <v>148</v>
      </c>
      <c r="B102" s="285" t="s">
        <v>220</v>
      </c>
      <c r="C102" s="285" t="s">
        <v>155</v>
      </c>
      <c r="D102" s="289" t="s">
        <v>156</v>
      </c>
      <c r="E102" s="291"/>
      <c r="F102" s="129"/>
    </row>
    <row r="103" s="272" customFormat="1" ht="15" customHeight="1" spans="1:6">
      <c r="A103" s="285" t="s">
        <v>148</v>
      </c>
      <c r="B103" s="285" t="s">
        <v>220</v>
      </c>
      <c r="C103" s="285" t="s">
        <v>157</v>
      </c>
      <c r="D103" s="289" t="s">
        <v>222</v>
      </c>
      <c r="E103" s="291"/>
      <c r="F103" s="129"/>
    </row>
    <row r="104" s="272" customFormat="1" ht="15" customHeight="1" spans="1:6">
      <c r="A104" s="285" t="s">
        <v>148</v>
      </c>
      <c r="B104" s="285" t="s">
        <v>220</v>
      </c>
      <c r="C104" s="285" t="s">
        <v>159</v>
      </c>
      <c r="D104" s="289" t="s">
        <v>223</v>
      </c>
      <c r="E104" s="291"/>
      <c r="F104" s="129"/>
    </row>
    <row r="105" s="272" customFormat="1" ht="15" customHeight="1" spans="1:6">
      <c r="A105" s="285" t="s">
        <v>148</v>
      </c>
      <c r="B105" s="285" t="s">
        <v>220</v>
      </c>
      <c r="C105" s="285" t="s">
        <v>161</v>
      </c>
      <c r="D105" s="289" t="s">
        <v>224</v>
      </c>
      <c r="E105" s="291"/>
      <c r="F105" s="129"/>
    </row>
    <row r="106" s="272" customFormat="1" ht="15" customHeight="1" spans="1:6">
      <c r="A106" s="285" t="s">
        <v>148</v>
      </c>
      <c r="B106" s="285" t="s">
        <v>220</v>
      </c>
      <c r="C106" s="285" t="s">
        <v>163</v>
      </c>
      <c r="D106" s="289" t="s">
        <v>225</v>
      </c>
      <c r="E106" s="291"/>
      <c r="F106" s="129"/>
    </row>
    <row r="107" s="272" customFormat="1" ht="15" customHeight="1" spans="1:6">
      <c r="A107" s="285" t="s">
        <v>148</v>
      </c>
      <c r="B107" s="285" t="s">
        <v>220</v>
      </c>
      <c r="C107" s="285" t="s">
        <v>165</v>
      </c>
      <c r="D107" s="289" t="s">
        <v>226</v>
      </c>
      <c r="E107" s="291">
        <v>100</v>
      </c>
      <c r="F107" s="129"/>
    </row>
    <row r="108" s="272" customFormat="1" ht="15" customHeight="1" spans="1:6">
      <c r="A108" s="285" t="s">
        <v>148</v>
      </c>
      <c r="B108" s="285" t="s">
        <v>220</v>
      </c>
      <c r="C108" s="285" t="s">
        <v>169</v>
      </c>
      <c r="D108" s="289" t="s">
        <v>170</v>
      </c>
      <c r="E108" s="291"/>
      <c r="F108" s="129"/>
    </row>
    <row r="109" s="272" customFormat="1" ht="15" customHeight="1" spans="1:6">
      <c r="A109" s="285" t="s">
        <v>148</v>
      </c>
      <c r="B109" s="285" t="s">
        <v>220</v>
      </c>
      <c r="C109" s="285" t="s">
        <v>171</v>
      </c>
      <c r="D109" s="289" t="s">
        <v>227</v>
      </c>
      <c r="E109" s="291"/>
      <c r="F109" s="129"/>
    </row>
    <row r="110" s="272" customFormat="1" ht="15" customHeight="1" spans="1:6">
      <c r="A110" s="285" t="s">
        <v>148</v>
      </c>
      <c r="B110" s="285" t="s">
        <v>228</v>
      </c>
      <c r="C110" s="285"/>
      <c r="D110" s="283" t="s">
        <v>229</v>
      </c>
      <c r="E110" s="284">
        <v>4.4</v>
      </c>
      <c r="F110" s="129"/>
    </row>
    <row r="111" s="272" customFormat="1" ht="15" customHeight="1" spans="1:6">
      <c r="A111" s="285" t="s">
        <v>148</v>
      </c>
      <c r="B111" s="285" t="s">
        <v>228</v>
      </c>
      <c r="C111" s="285" t="s">
        <v>150</v>
      </c>
      <c r="D111" s="289" t="s">
        <v>152</v>
      </c>
      <c r="E111" s="291"/>
      <c r="F111" s="129"/>
    </row>
    <row r="112" s="272" customFormat="1" ht="15" customHeight="1" spans="1:6">
      <c r="A112" s="285" t="s">
        <v>148</v>
      </c>
      <c r="B112" s="285" t="s">
        <v>228</v>
      </c>
      <c r="C112" s="285" t="s">
        <v>153</v>
      </c>
      <c r="D112" s="289" t="s">
        <v>154</v>
      </c>
      <c r="E112" s="291"/>
      <c r="F112" s="129"/>
    </row>
    <row r="113" s="272" customFormat="1" ht="15" customHeight="1" spans="1:6">
      <c r="A113" s="285" t="s">
        <v>148</v>
      </c>
      <c r="B113" s="285" t="s">
        <v>228</v>
      </c>
      <c r="C113" s="285" t="s">
        <v>155</v>
      </c>
      <c r="D113" s="289" t="s">
        <v>156</v>
      </c>
      <c r="E113" s="291"/>
      <c r="F113" s="129"/>
    </row>
    <row r="114" s="272" customFormat="1" ht="15" customHeight="1" spans="1:6">
      <c r="A114" s="285" t="s">
        <v>148</v>
      </c>
      <c r="B114" s="285" t="s">
        <v>228</v>
      </c>
      <c r="C114" s="285" t="s">
        <v>157</v>
      </c>
      <c r="D114" s="289" t="s">
        <v>230</v>
      </c>
      <c r="E114" s="291"/>
      <c r="F114" s="129"/>
    </row>
    <row r="115" s="272" customFormat="1" ht="15" customHeight="1" spans="1:6">
      <c r="A115" s="285" t="s">
        <v>148</v>
      </c>
      <c r="B115" s="285" t="s">
        <v>228</v>
      </c>
      <c r="C115" s="285" t="s">
        <v>159</v>
      </c>
      <c r="D115" s="289" t="s">
        <v>231</v>
      </c>
      <c r="E115" s="291"/>
      <c r="F115" s="129"/>
    </row>
    <row r="116" s="272" customFormat="1" ht="15" customHeight="1" spans="1:6">
      <c r="A116" s="285" t="s">
        <v>148</v>
      </c>
      <c r="B116" s="285" t="s">
        <v>228</v>
      </c>
      <c r="C116" s="285" t="s">
        <v>165</v>
      </c>
      <c r="D116" s="289" t="s">
        <v>232</v>
      </c>
      <c r="E116" s="291"/>
      <c r="F116" s="129"/>
    </row>
    <row r="117" s="272" customFormat="1" ht="15" customHeight="1" spans="1:6">
      <c r="A117" s="285" t="s">
        <v>148</v>
      </c>
      <c r="B117" s="285" t="s">
        <v>228</v>
      </c>
      <c r="C117" s="285" t="s">
        <v>167</v>
      </c>
      <c r="D117" s="289" t="s">
        <v>233</v>
      </c>
      <c r="E117" s="291">
        <v>4.4</v>
      </c>
      <c r="F117" s="129"/>
    </row>
    <row r="118" s="272" customFormat="1" ht="15" customHeight="1" spans="1:6">
      <c r="A118" s="285" t="s">
        <v>148</v>
      </c>
      <c r="B118" s="285" t="s">
        <v>228</v>
      </c>
      <c r="C118" s="285" t="s">
        <v>207</v>
      </c>
      <c r="D118" s="289" t="s">
        <v>234</v>
      </c>
      <c r="E118" s="291"/>
      <c r="F118" s="129"/>
    </row>
    <row r="119" s="272" customFormat="1" ht="15" customHeight="1" spans="1:6">
      <c r="A119" s="285" t="s">
        <v>148</v>
      </c>
      <c r="B119" s="285" t="s">
        <v>228</v>
      </c>
      <c r="C119" s="285" t="s">
        <v>214</v>
      </c>
      <c r="D119" s="289" t="s">
        <v>235</v>
      </c>
      <c r="E119" s="291"/>
      <c r="F119" s="129"/>
    </row>
    <row r="120" s="272" customFormat="1" ht="15" customHeight="1" spans="1:6">
      <c r="A120" s="285" t="s">
        <v>148</v>
      </c>
      <c r="B120" s="285" t="s">
        <v>228</v>
      </c>
      <c r="C120" s="285" t="s">
        <v>169</v>
      </c>
      <c r="D120" s="289" t="s">
        <v>170</v>
      </c>
      <c r="E120" s="291"/>
      <c r="F120" s="129"/>
    </row>
    <row r="121" s="272" customFormat="1" ht="15" customHeight="1" spans="1:6">
      <c r="A121" s="285" t="s">
        <v>148</v>
      </c>
      <c r="B121" s="285" t="s">
        <v>228</v>
      </c>
      <c r="C121" s="285" t="s">
        <v>171</v>
      </c>
      <c r="D121" s="289" t="s">
        <v>236</v>
      </c>
      <c r="E121" s="291"/>
      <c r="F121" s="129"/>
    </row>
    <row r="122" s="272" customFormat="1" ht="15" customHeight="1" spans="1:6">
      <c r="A122" s="285" t="s">
        <v>148</v>
      </c>
      <c r="B122" s="285" t="s">
        <v>237</v>
      </c>
      <c r="C122" s="285"/>
      <c r="D122" s="283" t="s">
        <v>238</v>
      </c>
      <c r="E122" s="284">
        <f>SUM(E123:E124)</f>
        <v>35.33</v>
      </c>
      <c r="F122" s="129"/>
    </row>
    <row r="123" s="272" customFormat="1" ht="15" customHeight="1" spans="1:6">
      <c r="A123" s="285" t="s">
        <v>148</v>
      </c>
      <c r="B123" s="285" t="s">
        <v>237</v>
      </c>
      <c r="C123" s="285" t="s">
        <v>150</v>
      </c>
      <c r="D123" s="289" t="s">
        <v>152</v>
      </c>
      <c r="E123" s="291">
        <v>27.33</v>
      </c>
      <c r="F123" s="129"/>
    </row>
    <row r="124" s="272" customFormat="1" ht="15" customHeight="1" spans="1:6">
      <c r="A124" s="285" t="s">
        <v>148</v>
      </c>
      <c r="B124" s="285" t="s">
        <v>237</v>
      </c>
      <c r="C124" s="285" t="s">
        <v>153</v>
      </c>
      <c r="D124" s="289" t="s">
        <v>154</v>
      </c>
      <c r="E124" s="291">
        <v>8</v>
      </c>
      <c r="F124" s="129"/>
    </row>
    <row r="125" s="272" customFormat="1" ht="15" customHeight="1" spans="1:6">
      <c r="A125" s="285" t="s">
        <v>148</v>
      </c>
      <c r="B125" s="285" t="s">
        <v>237</v>
      </c>
      <c r="C125" s="285" t="s">
        <v>155</v>
      </c>
      <c r="D125" s="289" t="s">
        <v>156</v>
      </c>
      <c r="E125" s="291"/>
      <c r="F125" s="129"/>
    </row>
    <row r="126" s="272" customFormat="1" ht="15" customHeight="1" spans="1:6">
      <c r="A126" s="285" t="s">
        <v>148</v>
      </c>
      <c r="B126" s="285" t="s">
        <v>237</v>
      </c>
      <c r="C126" s="285" t="s">
        <v>157</v>
      </c>
      <c r="D126" s="289" t="s">
        <v>176</v>
      </c>
      <c r="E126" s="291"/>
      <c r="F126" s="129"/>
    </row>
    <row r="127" s="272" customFormat="1" ht="15" customHeight="1" spans="1:6">
      <c r="A127" s="285" t="s">
        <v>148</v>
      </c>
      <c r="B127" s="285" t="s">
        <v>237</v>
      </c>
      <c r="C127" s="285" t="s">
        <v>169</v>
      </c>
      <c r="D127" s="289" t="s">
        <v>170</v>
      </c>
      <c r="E127" s="291"/>
      <c r="F127" s="129"/>
    </row>
    <row r="128" s="272" customFormat="1" ht="15" customHeight="1" spans="1:6">
      <c r="A128" s="285" t="s">
        <v>148</v>
      </c>
      <c r="B128" s="285" t="s">
        <v>237</v>
      </c>
      <c r="C128" s="285" t="s">
        <v>171</v>
      </c>
      <c r="D128" s="289" t="s">
        <v>239</v>
      </c>
      <c r="E128" s="291"/>
      <c r="F128" s="129"/>
    </row>
    <row r="129" s="272" customFormat="1" ht="15" customHeight="1" spans="1:6">
      <c r="A129" s="285" t="s">
        <v>148</v>
      </c>
      <c r="B129" s="285" t="s">
        <v>240</v>
      </c>
      <c r="C129" s="285"/>
      <c r="D129" s="283" t="s">
        <v>241</v>
      </c>
      <c r="E129" s="284">
        <f>SUM(E130:E135)</f>
        <v>400.77</v>
      </c>
      <c r="F129" s="129"/>
    </row>
    <row r="130" s="272" customFormat="1" ht="15" customHeight="1" spans="1:6">
      <c r="A130" s="285" t="s">
        <v>148</v>
      </c>
      <c r="B130" s="285" t="s">
        <v>240</v>
      </c>
      <c r="C130" s="285" t="s">
        <v>150</v>
      </c>
      <c r="D130" s="289" t="s">
        <v>152</v>
      </c>
      <c r="E130" s="291">
        <v>53.38</v>
      </c>
      <c r="F130" s="129"/>
    </row>
    <row r="131" s="272" customFormat="1" ht="15" customHeight="1" spans="1:6">
      <c r="A131" s="285" t="s">
        <v>148</v>
      </c>
      <c r="B131" s="285" t="s">
        <v>240</v>
      </c>
      <c r="C131" s="285" t="s">
        <v>153</v>
      </c>
      <c r="D131" s="289" t="s">
        <v>154</v>
      </c>
      <c r="E131" s="291">
        <v>67.8</v>
      </c>
      <c r="F131" s="129"/>
    </row>
    <row r="132" s="272" customFormat="1" ht="15" customHeight="1" spans="1:6">
      <c r="A132" s="285" t="s">
        <v>148</v>
      </c>
      <c r="B132" s="285" t="s">
        <v>240</v>
      </c>
      <c r="C132" s="285" t="s">
        <v>155</v>
      </c>
      <c r="D132" s="289" t="s">
        <v>156</v>
      </c>
      <c r="E132" s="291"/>
      <c r="F132" s="129"/>
    </row>
    <row r="133" s="272" customFormat="1" ht="15" customHeight="1" spans="1:6">
      <c r="A133" s="285" t="s">
        <v>148</v>
      </c>
      <c r="B133" s="285" t="s">
        <v>240</v>
      </c>
      <c r="C133" s="285" t="s">
        <v>161</v>
      </c>
      <c r="D133" s="289" t="s">
        <v>242</v>
      </c>
      <c r="E133" s="291">
        <v>279.59</v>
      </c>
      <c r="F133" s="129"/>
    </row>
    <row r="134" s="272" customFormat="1" ht="15" customHeight="1" spans="1:6">
      <c r="A134" s="285" t="s">
        <v>148</v>
      </c>
      <c r="B134" s="285" t="s">
        <v>240</v>
      </c>
      <c r="C134" s="285" t="s">
        <v>169</v>
      </c>
      <c r="D134" s="289" t="s">
        <v>170</v>
      </c>
      <c r="E134" s="291"/>
      <c r="F134" s="129"/>
    </row>
    <row r="135" s="272" customFormat="1" ht="15" customHeight="1" spans="1:6">
      <c r="A135" s="285" t="s">
        <v>148</v>
      </c>
      <c r="B135" s="285" t="s">
        <v>240</v>
      </c>
      <c r="C135" s="285" t="s">
        <v>171</v>
      </c>
      <c r="D135" s="289" t="s">
        <v>243</v>
      </c>
      <c r="E135" s="291"/>
      <c r="F135" s="129"/>
    </row>
    <row r="136" s="272" customFormat="1" ht="15" customHeight="1" spans="1:6">
      <c r="A136" s="285" t="s">
        <v>148</v>
      </c>
      <c r="B136" s="285" t="s">
        <v>244</v>
      </c>
      <c r="C136" s="285"/>
      <c r="D136" s="283" t="s">
        <v>245</v>
      </c>
      <c r="E136" s="284">
        <f>SUM(E137:E138)</f>
        <v>890.12</v>
      </c>
      <c r="F136" s="129"/>
    </row>
    <row r="137" s="272" customFormat="1" ht="15" customHeight="1" spans="1:6">
      <c r="A137" s="285" t="s">
        <v>148</v>
      </c>
      <c r="B137" s="285" t="s">
        <v>244</v>
      </c>
      <c r="C137" s="285" t="s">
        <v>150</v>
      </c>
      <c r="D137" s="289" t="s">
        <v>152</v>
      </c>
      <c r="E137" s="291">
        <v>709.92</v>
      </c>
      <c r="F137" s="129"/>
    </row>
    <row r="138" s="272" customFormat="1" ht="15" customHeight="1" spans="1:6">
      <c r="A138" s="285" t="s">
        <v>148</v>
      </c>
      <c r="B138" s="285" t="s">
        <v>244</v>
      </c>
      <c r="C138" s="285" t="s">
        <v>153</v>
      </c>
      <c r="D138" s="289" t="s">
        <v>154</v>
      </c>
      <c r="E138" s="291">
        <v>180.2</v>
      </c>
      <c r="F138" s="129"/>
    </row>
    <row r="139" s="272" customFormat="1" ht="15" customHeight="1" spans="1:6">
      <c r="A139" s="285" t="s">
        <v>148</v>
      </c>
      <c r="B139" s="285" t="s">
        <v>244</v>
      </c>
      <c r="C139" s="285" t="s">
        <v>155</v>
      </c>
      <c r="D139" s="289" t="s">
        <v>156</v>
      </c>
      <c r="E139" s="291"/>
      <c r="F139" s="129"/>
    </row>
    <row r="140" s="272" customFormat="1" ht="15" customHeight="1" spans="1:6">
      <c r="A140" s="285" t="s">
        <v>148</v>
      </c>
      <c r="B140" s="285" t="s">
        <v>244</v>
      </c>
      <c r="C140" s="285" t="s">
        <v>159</v>
      </c>
      <c r="D140" s="289" t="s">
        <v>246</v>
      </c>
      <c r="E140" s="291"/>
      <c r="F140" s="129"/>
    </row>
    <row r="141" s="272" customFormat="1" ht="15" customHeight="1" spans="1:6">
      <c r="A141" s="285" t="s">
        <v>148</v>
      </c>
      <c r="B141" s="285" t="s">
        <v>244</v>
      </c>
      <c r="C141" s="285" t="s">
        <v>169</v>
      </c>
      <c r="D141" s="289" t="s">
        <v>170</v>
      </c>
      <c r="E141" s="291"/>
      <c r="F141" s="129"/>
    </row>
    <row r="142" s="272" customFormat="1" ht="15" customHeight="1" spans="1:6">
      <c r="A142" s="285" t="s">
        <v>148</v>
      </c>
      <c r="B142" s="285" t="s">
        <v>244</v>
      </c>
      <c r="C142" s="285" t="s">
        <v>171</v>
      </c>
      <c r="D142" s="289" t="s">
        <v>247</v>
      </c>
      <c r="E142" s="291"/>
      <c r="F142" s="129"/>
    </row>
    <row r="143" s="272" customFormat="1" ht="15" customHeight="1" spans="1:6">
      <c r="A143" s="285" t="s">
        <v>148</v>
      </c>
      <c r="B143" s="285" t="s">
        <v>248</v>
      </c>
      <c r="C143" s="285"/>
      <c r="D143" s="283" t="s">
        <v>249</v>
      </c>
      <c r="E143" s="284">
        <f>SUM(E144:E147)</f>
        <v>7190.08</v>
      </c>
      <c r="F143" s="129"/>
    </row>
    <row r="144" s="272" customFormat="1" ht="15" customHeight="1" spans="1:6">
      <c r="A144" s="285" t="s">
        <v>148</v>
      </c>
      <c r="B144" s="285" t="s">
        <v>248</v>
      </c>
      <c r="C144" s="285" t="s">
        <v>150</v>
      </c>
      <c r="D144" s="289" t="s">
        <v>152</v>
      </c>
      <c r="E144" s="291">
        <v>182.28</v>
      </c>
      <c r="F144" s="129"/>
    </row>
    <row r="145" s="272" customFormat="1" ht="15" customHeight="1" spans="1:6">
      <c r="A145" s="285" t="s">
        <v>148</v>
      </c>
      <c r="B145" s="285" t="s">
        <v>248</v>
      </c>
      <c r="C145" s="285" t="s">
        <v>153</v>
      </c>
      <c r="D145" s="289" t="s">
        <v>154</v>
      </c>
      <c r="E145" s="291">
        <v>111.8</v>
      </c>
      <c r="F145" s="129"/>
    </row>
    <row r="146" s="272" customFormat="1" ht="15" customHeight="1" spans="1:6">
      <c r="A146" s="285" t="s">
        <v>148</v>
      </c>
      <c r="B146" s="285" t="s">
        <v>248</v>
      </c>
      <c r="C146" s="285" t="s">
        <v>155</v>
      </c>
      <c r="D146" s="289" t="s">
        <v>156</v>
      </c>
      <c r="E146" s="291"/>
      <c r="F146" s="129"/>
    </row>
    <row r="147" s="272" customFormat="1" ht="15" customHeight="1" spans="1:6">
      <c r="A147" s="285" t="s">
        <v>148</v>
      </c>
      <c r="B147" s="285" t="s">
        <v>248</v>
      </c>
      <c r="C147" s="285" t="s">
        <v>159</v>
      </c>
      <c r="D147" s="289" t="s">
        <v>250</v>
      </c>
      <c r="E147" s="291">
        <v>6896</v>
      </c>
      <c r="F147" s="129"/>
    </row>
    <row r="148" s="272" customFormat="1" ht="15" customHeight="1" spans="1:6">
      <c r="A148" s="285" t="s">
        <v>148</v>
      </c>
      <c r="B148" s="285" t="s">
        <v>248</v>
      </c>
      <c r="C148" s="285" t="s">
        <v>169</v>
      </c>
      <c r="D148" s="289" t="s">
        <v>170</v>
      </c>
      <c r="E148" s="291"/>
      <c r="F148" s="129"/>
    </row>
    <row r="149" s="272" customFormat="1" ht="15" customHeight="1" spans="1:6">
      <c r="A149" s="285" t="s">
        <v>148</v>
      </c>
      <c r="B149" s="285" t="s">
        <v>248</v>
      </c>
      <c r="C149" s="285" t="s">
        <v>171</v>
      </c>
      <c r="D149" s="289" t="s">
        <v>251</v>
      </c>
      <c r="E149" s="291"/>
      <c r="F149" s="129"/>
    </row>
    <row r="150" s="272" customFormat="1" ht="15" customHeight="1" spans="1:6">
      <c r="A150" s="285" t="s">
        <v>148</v>
      </c>
      <c r="B150" s="285" t="s">
        <v>252</v>
      </c>
      <c r="C150" s="285"/>
      <c r="D150" s="283" t="s">
        <v>253</v>
      </c>
      <c r="E150" s="284">
        <f>SUM(E151:E156)</f>
        <v>702.18</v>
      </c>
      <c r="F150" s="129"/>
    </row>
    <row r="151" s="272" customFormat="1" ht="15" customHeight="1" spans="1:6">
      <c r="A151" s="285" t="s">
        <v>148</v>
      </c>
      <c r="B151" s="285" t="s">
        <v>252</v>
      </c>
      <c r="C151" s="285" t="s">
        <v>150</v>
      </c>
      <c r="D151" s="289" t="s">
        <v>152</v>
      </c>
      <c r="E151" s="291">
        <v>139.72</v>
      </c>
      <c r="F151" s="129"/>
    </row>
    <row r="152" s="272" customFormat="1" ht="15" customHeight="1" spans="1:6">
      <c r="A152" s="285" t="s">
        <v>148</v>
      </c>
      <c r="B152" s="285" t="s">
        <v>252</v>
      </c>
      <c r="C152" s="285" t="s">
        <v>153</v>
      </c>
      <c r="D152" s="289" t="s">
        <v>154</v>
      </c>
      <c r="E152" s="291">
        <v>83.4</v>
      </c>
      <c r="F152" s="129"/>
    </row>
    <row r="153" s="272" customFormat="1" ht="15" customHeight="1" spans="1:6">
      <c r="A153" s="285" t="s">
        <v>148</v>
      </c>
      <c r="B153" s="285" t="s">
        <v>252</v>
      </c>
      <c r="C153" s="285" t="s">
        <v>155</v>
      </c>
      <c r="D153" s="289" t="s">
        <v>156</v>
      </c>
      <c r="E153" s="291"/>
      <c r="F153" s="129"/>
    </row>
    <row r="154" s="272" customFormat="1" ht="15" customHeight="1" spans="1:6">
      <c r="A154" s="285" t="s">
        <v>148</v>
      </c>
      <c r="B154" s="285" t="s">
        <v>252</v>
      </c>
      <c r="C154" s="285" t="s">
        <v>157</v>
      </c>
      <c r="D154" s="289" t="s">
        <v>254</v>
      </c>
      <c r="E154" s="291"/>
      <c r="F154" s="129"/>
    </row>
    <row r="155" s="272" customFormat="1" ht="15" customHeight="1" spans="1:6">
      <c r="A155" s="285" t="s">
        <v>148</v>
      </c>
      <c r="B155" s="285" t="s">
        <v>252</v>
      </c>
      <c r="C155" s="285" t="s">
        <v>169</v>
      </c>
      <c r="D155" s="289" t="s">
        <v>170</v>
      </c>
      <c r="E155" s="291"/>
      <c r="F155" s="129"/>
    </row>
    <row r="156" s="272" customFormat="1" ht="15" customHeight="1" spans="1:6">
      <c r="A156" s="285" t="s">
        <v>148</v>
      </c>
      <c r="B156" s="285" t="s">
        <v>252</v>
      </c>
      <c r="C156" s="285" t="s">
        <v>171</v>
      </c>
      <c r="D156" s="289" t="s">
        <v>255</v>
      </c>
      <c r="E156" s="291">
        <v>479.06</v>
      </c>
      <c r="F156" s="129"/>
    </row>
    <row r="157" s="272" customFormat="1" ht="15" customHeight="1" spans="1:6">
      <c r="A157" s="285" t="s">
        <v>148</v>
      </c>
      <c r="B157" s="285" t="s">
        <v>256</v>
      </c>
      <c r="C157" s="285"/>
      <c r="D157" s="283" t="s">
        <v>257</v>
      </c>
      <c r="E157" s="284">
        <f>SUM(E158:E164)</f>
        <v>91.61</v>
      </c>
      <c r="F157" s="129"/>
    </row>
    <row r="158" s="272" customFormat="1" ht="15" customHeight="1" spans="1:6">
      <c r="A158" s="285" t="s">
        <v>148</v>
      </c>
      <c r="B158" s="285" t="s">
        <v>256</v>
      </c>
      <c r="C158" s="285" t="s">
        <v>150</v>
      </c>
      <c r="D158" s="289" t="s">
        <v>152</v>
      </c>
      <c r="E158" s="291">
        <v>71.61</v>
      </c>
      <c r="F158" s="129"/>
    </row>
    <row r="159" s="272" customFormat="1" ht="15" customHeight="1" spans="1:6">
      <c r="A159" s="285" t="s">
        <v>148</v>
      </c>
      <c r="B159" s="285" t="s">
        <v>256</v>
      </c>
      <c r="C159" s="285" t="s">
        <v>153</v>
      </c>
      <c r="D159" s="289" t="s">
        <v>154</v>
      </c>
      <c r="E159" s="291">
        <v>17</v>
      </c>
      <c r="F159" s="129"/>
    </row>
    <row r="160" s="272" customFormat="1" ht="15" customHeight="1" spans="1:6">
      <c r="A160" s="285" t="s">
        <v>148</v>
      </c>
      <c r="B160" s="285" t="s">
        <v>256</v>
      </c>
      <c r="C160" s="285" t="s">
        <v>155</v>
      </c>
      <c r="D160" s="289" t="s">
        <v>156</v>
      </c>
      <c r="E160" s="291"/>
      <c r="F160" s="129"/>
    </row>
    <row r="161" s="272" customFormat="1" ht="15" customHeight="1" spans="1:6">
      <c r="A161" s="285" t="s">
        <v>148</v>
      </c>
      <c r="B161" s="285" t="s">
        <v>256</v>
      </c>
      <c r="C161" s="285" t="s">
        <v>157</v>
      </c>
      <c r="D161" s="289" t="s">
        <v>258</v>
      </c>
      <c r="E161" s="291">
        <v>3</v>
      </c>
      <c r="F161" s="129"/>
    </row>
    <row r="162" s="272" customFormat="1" ht="15" customHeight="1" spans="1:6">
      <c r="A162" s="285" t="s">
        <v>148</v>
      </c>
      <c r="B162" s="285" t="s">
        <v>256</v>
      </c>
      <c r="C162" s="285" t="s">
        <v>159</v>
      </c>
      <c r="D162" s="289" t="s">
        <v>259</v>
      </c>
      <c r="E162" s="291"/>
      <c r="F162" s="129"/>
    </row>
    <row r="163" s="272" customFormat="1" ht="15" customHeight="1" spans="1:6">
      <c r="A163" s="285" t="s">
        <v>148</v>
      </c>
      <c r="B163" s="285" t="s">
        <v>256</v>
      </c>
      <c r="C163" s="285" t="s">
        <v>169</v>
      </c>
      <c r="D163" s="289" t="s">
        <v>170</v>
      </c>
      <c r="E163" s="291"/>
      <c r="F163" s="129"/>
    </row>
    <row r="164" s="272" customFormat="1" ht="15" customHeight="1" spans="1:6">
      <c r="A164" s="285" t="s">
        <v>148</v>
      </c>
      <c r="B164" s="285" t="s">
        <v>256</v>
      </c>
      <c r="C164" s="285" t="s">
        <v>171</v>
      </c>
      <c r="D164" s="289" t="s">
        <v>260</v>
      </c>
      <c r="E164" s="291"/>
      <c r="F164" s="129"/>
    </row>
    <row r="165" s="272" customFormat="1" ht="15" customHeight="1" spans="1:6">
      <c r="A165" s="285" t="s">
        <v>148</v>
      </c>
      <c r="B165" s="285" t="s">
        <v>261</v>
      </c>
      <c r="C165" s="285"/>
      <c r="D165" s="283" t="s">
        <v>262</v>
      </c>
      <c r="E165" s="284">
        <f>SUM(E166:E171)</f>
        <v>287.35</v>
      </c>
      <c r="F165" s="129"/>
    </row>
    <row r="166" s="272" customFormat="1" ht="15" customHeight="1" spans="1:6">
      <c r="A166" s="285" t="s">
        <v>148</v>
      </c>
      <c r="B166" s="285" t="s">
        <v>261</v>
      </c>
      <c r="C166" s="285" t="s">
        <v>150</v>
      </c>
      <c r="D166" s="289" t="s">
        <v>152</v>
      </c>
      <c r="E166" s="291">
        <v>30.27</v>
      </c>
      <c r="F166" s="129"/>
    </row>
    <row r="167" s="272" customFormat="1" ht="15" customHeight="1" spans="1:6">
      <c r="A167" s="285" t="s">
        <v>148</v>
      </c>
      <c r="B167" s="285" t="s">
        <v>261</v>
      </c>
      <c r="C167" s="285" t="s">
        <v>153</v>
      </c>
      <c r="D167" s="289" t="s">
        <v>154</v>
      </c>
      <c r="E167" s="291">
        <v>257.08</v>
      </c>
      <c r="F167" s="129"/>
    </row>
    <row r="168" s="272" customFormat="1" ht="15" customHeight="1" spans="1:6">
      <c r="A168" s="285" t="s">
        <v>148</v>
      </c>
      <c r="B168" s="285" t="s">
        <v>261</v>
      </c>
      <c r="C168" s="285" t="s">
        <v>155</v>
      </c>
      <c r="D168" s="289" t="s">
        <v>156</v>
      </c>
      <c r="E168" s="291"/>
      <c r="F168" s="129"/>
    </row>
    <row r="169" s="272" customFormat="1" ht="15" customHeight="1" spans="1:6">
      <c r="A169" s="285" t="s">
        <v>148</v>
      </c>
      <c r="B169" s="285" t="s">
        <v>261</v>
      </c>
      <c r="C169" s="285" t="s">
        <v>157</v>
      </c>
      <c r="D169" s="289" t="s">
        <v>263</v>
      </c>
      <c r="E169" s="291"/>
      <c r="F169" s="129"/>
    </row>
    <row r="170" s="272" customFormat="1" ht="15" customHeight="1" spans="1:6">
      <c r="A170" s="285" t="s">
        <v>148</v>
      </c>
      <c r="B170" s="285" t="s">
        <v>261</v>
      </c>
      <c r="C170" s="285" t="s">
        <v>169</v>
      </c>
      <c r="D170" s="289" t="s">
        <v>170</v>
      </c>
      <c r="E170" s="291"/>
      <c r="F170" s="129"/>
    </row>
    <row r="171" s="272" customFormat="1" ht="15" customHeight="1" spans="1:6">
      <c r="A171" s="285" t="s">
        <v>148</v>
      </c>
      <c r="B171" s="285" t="s">
        <v>261</v>
      </c>
      <c r="C171" s="285" t="s">
        <v>171</v>
      </c>
      <c r="D171" s="289" t="s">
        <v>264</v>
      </c>
      <c r="E171" s="291"/>
      <c r="F171" s="129"/>
    </row>
    <row r="172" s="272" customFormat="1" ht="15" customHeight="1" spans="1:6">
      <c r="A172" s="285">
        <v>201</v>
      </c>
      <c r="B172" s="285" t="s">
        <v>265</v>
      </c>
      <c r="C172" s="285"/>
      <c r="D172" s="283" t="s">
        <v>266</v>
      </c>
      <c r="E172" s="284">
        <f>SUM(E173:E186)</f>
        <v>1060.02</v>
      </c>
      <c r="F172" s="129"/>
    </row>
    <row r="173" s="272" customFormat="1" ht="15" customHeight="1" spans="1:6">
      <c r="A173" s="285">
        <v>201</v>
      </c>
      <c r="B173" s="285" t="s">
        <v>265</v>
      </c>
      <c r="C173" s="285" t="s">
        <v>150</v>
      </c>
      <c r="D173" s="289" t="s">
        <v>152</v>
      </c>
      <c r="E173" s="291">
        <v>843.32</v>
      </c>
      <c r="F173" s="129"/>
    </row>
    <row r="174" s="272" customFormat="1" ht="15" customHeight="1" spans="1:6">
      <c r="A174" s="285">
        <v>201</v>
      </c>
      <c r="B174" s="285" t="s">
        <v>265</v>
      </c>
      <c r="C174" s="285" t="s">
        <v>153</v>
      </c>
      <c r="D174" s="289" t="s">
        <v>154</v>
      </c>
      <c r="E174" s="291">
        <v>183.7</v>
      </c>
      <c r="F174" s="129"/>
    </row>
    <row r="175" s="272" customFormat="1" ht="15" customHeight="1" spans="1:6">
      <c r="A175" s="285">
        <v>201</v>
      </c>
      <c r="B175" s="285" t="s">
        <v>265</v>
      </c>
      <c r="C175" s="285" t="s">
        <v>155</v>
      </c>
      <c r="D175" s="289" t="s">
        <v>156</v>
      </c>
      <c r="E175" s="291"/>
      <c r="F175" s="129"/>
    </row>
    <row r="176" s="272" customFormat="1" ht="15" customHeight="1" spans="1:6">
      <c r="A176" s="285">
        <v>201</v>
      </c>
      <c r="B176" s="285" t="s">
        <v>265</v>
      </c>
      <c r="C176" s="285" t="s">
        <v>157</v>
      </c>
      <c r="D176" s="289" t="s">
        <v>267</v>
      </c>
      <c r="E176" s="291"/>
      <c r="F176" s="129"/>
    </row>
    <row r="177" s="272" customFormat="1" ht="15" customHeight="1" spans="1:6">
      <c r="A177" s="285">
        <v>201</v>
      </c>
      <c r="B177" s="285" t="s">
        <v>265</v>
      </c>
      <c r="C177" s="285" t="s">
        <v>159</v>
      </c>
      <c r="D177" s="289" t="s">
        <v>268</v>
      </c>
      <c r="E177" s="291"/>
      <c r="F177" s="129"/>
    </row>
    <row r="178" s="272" customFormat="1" ht="15" customHeight="1" spans="1:6">
      <c r="A178" s="285">
        <v>201</v>
      </c>
      <c r="B178" s="285" t="s">
        <v>265</v>
      </c>
      <c r="C178" s="285" t="s">
        <v>165</v>
      </c>
      <c r="D178" s="289" t="s">
        <v>203</v>
      </c>
      <c r="E178" s="291"/>
      <c r="F178" s="129"/>
    </row>
    <row r="179" s="272" customFormat="1" ht="15" customHeight="1" spans="1:6">
      <c r="A179" s="285">
        <v>201</v>
      </c>
      <c r="B179" s="285" t="s">
        <v>265</v>
      </c>
      <c r="C179" s="285" t="s">
        <v>207</v>
      </c>
      <c r="D179" s="289" t="s">
        <v>269</v>
      </c>
      <c r="E179" s="291"/>
      <c r="F179" s="129"/>
    </row>
    <row r="180" s="272" customFormat="1" ht="15" customHeight="1" spans="1:6">
      <c r="A180" s="285">
        <v>201</v>
      </c>
      <c r="B180" s="285" t="s">
        <v>265</v>
      </c>
      <c r="C180" s="285" t="s">
        <v>270</v>
      </c>
      <c r="D180" s="289" t="s">
        <v>271</v>
      </c>
      <c r="E180" s="291"/>
      <c r="F180" s="129"/>
    </row>
    <row r="181" s="272" customFormat="1" ht="15" customHeight="1" spans="1:6">
      <c r="A181" s="285">
        <v>201</v>
      </c>
      <c r="B181" s="285" t="s">
        <v>265</v>
      </c>
      <c r="C181" s="285" t="s">
        <v>220</v>
      </c>
      <c r="D181" s="289" t="s">
        <v>272</v>
      </c>
      <c r="E181" s="291"/>
      <c r="F181" s="129"/>
    </row>
    <row r="182" s="272" customFormat="1" ht="15" customHeight="1" spans="1:6">
      <c r="A182" s="285">
        <v>201</v>
      </c>
      <c r="B182" s="285" t="s">
        <v>265</v>
      </c>
      <c r="C182" s="285" t="s">
        <v>228</v>
      </c>
      <c r="D182" s="289" t="s">
        <v>273</v>
      </c>
      <c r="E182" s="291"/>
      <c r="F182" s="129"/>
    </row>
    <row r="183" s="272" customFormat="1" ht="15" customHeight="1" spans="1:6">
      <c r="A183" s="285">
        <v>201</v>
      </c>
      <c r="B183" s="285" t="s">
        <v>265</v>
      </c>
      <c r="C183" s="285" t="s">
        <v>274</v>
      </c>
      <c r="D183" s="289" t="s">
        <v>275</v>
      </c>
      <c r="E183" s="291"/>
      <c r="F183" s="129"/>
    </row>
    <row r="184" s="272" customFormat="1" ht="15" customHeight="1" spans="1:6">
      <c r="A184" s="285">
        <v>201</v>
      </c>
      <c r="B184" s="285" t="s">
        <v>265</v>
      </c>
      <c r="C184" s="285" t="s">
        <v>276</v>
      </c>
      <c r="D184" s="289" t="s">
        <v>277</v>
      </c>
      <c r="E184" s="291">
        <v>33</v>
      </c>
      <c r="F184" s="129"/>
    </row>
    <row r="185" s="272" customFormat="1" ht="15" customHeight="1" spans="1:6">
      <c r="A185" s="285">
        <v>201</v>
      </c>
      <c r="B185" s="285" t="s">
        <v>265</v>
      </c>
      <c r="C185" s="285" t="s">
        <v>169</v>
      </c>
      <c r="D185" s="289" t="s">
        <v>170</v>
      </c>
      <c r="E185" s="291"/>
      <c r="F185" s="129"/>
    </row>
    <row r="186" s="272" customFormat="1" ht="15" customHeight="1" spans="1:6">
      <c r="A186" s="285">
        <v>201</v>
      </c>
      <c r="B186" s="285" t="s">
        <v>265</v>
      </c>
      <c r="C186" s="285" t="s">
        <v>171</v>
      </c>
      <c r="D186" s="289" t="s">
        <v>278</v>
      </c>
      <c r="E186" s="291"/>
      <c r="F186" s="129"/>
    </row>
    <row r="187" s="272" customFormat="1" ht="15" customHeight="1" spans="1:6">
      <c r="A187" s="285">
        <v>201</v>
      </c>
      <c r="B187" s="285" t="s">
        <v>171</v>
      </c>
      <c r="C187" s="285"/>
      <c r="D187" s="283" t="s">
        <v>279</v>
      </c>
      <c r="E187" s="284">
        <f>SUM(E188:E189)</f>
        <v>23251.76</v>
      </c>
      <c r="F187" s="129"/>
    </row>
    <row r="188" s="272" customFormat="1" ht="15" customHeight="1" spans="1:6">
      <c r="A188" s="285">
        <v>201</v>
      </c>
      <c r="B188" s="285" t="s">
        <v>171</v>
      </c>
      <c r="C188" s="285" t="s">
        <v>150</v>
      </c>
      <c r="D188" s="289" t="s">
        <v>280</v>
      </c>
      <c r="E188" s="291">
        <v>5</v>
      </c>
      <c r="F188" s="129"/>
    </row>
    <row r="189" s="272" customFormat="1" ht="15" customHeight="1" spans="1:6">
      <c r="A189" s="285">
        <v>201</v>
      </c>
      <c r="B189" s="285" t="s">
        <v>171</v>
      </c>
      <c r="C189" s="285" t="s">
        <v>171</v>
      </c>
      <c r="D189" s="289" t="s">
        <v>281</v>
      </c>
      <c r="E189" s="291">
        <f>25697.68-2400-50.9-0.02</f>
        <v>23246.76</v>
      </c>
      <c r="F189" s="129"/>
    </row>
    <row r="190" s="272" customFormat="1" ht="15" customHeight="1" spans="1:6">
      <c r="A190" s="285" t="s">
        <v>282</v>
      </c>
      <c r="B190" s="285"/>
      <c r="C190" s="285"/>
      <c r="D190" s="283" t="s">
        <v>283</v>
      </c>
      <c r="E190" s="284">
        <f>+E191+E199</f>
        <v>288.98</v>
      </c>
      <c r="F190" s="129"/>
    </row>
    <row r="191" s="272" customFormat="1" ht="15" customHeight="1" spans="1:6">
      <c r="A191" s="285" t="s">
        <v>282</v>
      </c>
      <c r="B191" s="285" t="s">
        <v>161</v>
      </c>
      <c r="C191" s="285"/>
      <c r="D191" s="283" t="s">
        <v>284</v>
      </c>
      <c r="E191" s="284">
        <f>E194+E198</f>
        <v>31.1</v>
      </c>
      <c r="F191" s="129"/>
    </row>
    <row r="192" s="272" customFormat="1" ht="15" customHeight="1" spans="1:6">
      <c r="A192" s="285" t="s">
        <v>282</v>
      </c>
      <c r="B192" s="285" t="s">
        <v>161</v>
      </c>
      <c r="C192" s="285" t="s">
        <v>150</v>
      </c>
      <c r="D192" s="289" t="s">
        <v>285</v>
      </c>
      <c r="E192" s="291"/>
      <c r="F192" s="129"/>
    </row>
    <row r="193" s="272" customFormat="1" ht="15" customHeight="1" spans="1:6">
      <c r="A193" s="285" t="s">
        <v>282</v>
      </c>
      <c r="B193" s="285" t="s">
        <v>161</v>
      </c>
      <c r="C193" s="285" t="s">
        <v>153</v>
      </c>
      <c r="D193" s="289" t="s">
        <v>286</v>
      </c>
      <c r="E193" s="291"/>
      <c r="F193" s="129"/>
    </row>
    <row r="194" s="272" customFormat="1" ht="15" customHeight="1" spans="1:6">
      <c r="A194" s="285" t="s">
        <v>282</v>
      </c>
      <c r="B194" s="285" t="s">
        <v>161</v>
      </c>
      <c r="C194" s="285" t="s">
        <v>155</v>
      </c>
      <c r="D194" s="289" t="s">
        <v>287</v>
      </c>
      <c r="E194" s="291">
        <v>28.9</v>
      </c>
      <c r="F194" s="129"/>
    </row>
    <row r="195" s="272" customFormat="1" ht="15" customHeight="1" spans="1:6">
      <c r="A195" s="285" t="s">
        <v>282</v>
      </c>
      <c r="B195" s="285" t="s">
        <v>161</v>
      </c>
      <c r="C195" s="285" t="s">
        <v>157</v>
      </c>
      <c r="D195" s="289" t="s">
        <v>288</v>
      </c>
      <c r="E195" s="291"/>
      <c r="F195" s="129"/>
    </row>
    <row r="196" s="272" customFormat="1" ht="15" customHeight="1" spans="1:6">
      <c r="A196" s="285" t="s">
        <v>282</v>
      </c>
      <c r="B196" s="285" t="s">
        <v>161</v>
      </c>
      <c r="C196" s="285" t="s">
        <v>163</v>
      </c>
      <c r="D196" s="289" t="s">
        <v>289</v>
      </c>
      <c r="E196" s="291"/>
      <c r="F196" s="129"/>
    </row>
    <row r="197" s="272" customFormat="1" ht="15" customHeight="1" spans="1:6">
      <c r="A197" s="285" t="s">
        <v>282</v>
      </c>
      <c r="B197" s="285" t="s">
        <v>161</v>
      </c>
      <c r="C197" s="285" t="s">
        <v>165</v>
      </c>
      <c r="D197" s="289" t="s">
        <v>290</v>
      </c>
      <c r="E197" s="291"/>
      <c r="F197" s="129"/>
    </row>
    <row r="198" s="272" customFormat="1" ht="15" customHeight="1" spans="1:6">
      <c r="A198" s="285" t="s">
        <v>282</v>
      </c>
      <c r="B198" s="285" t="s">
        <v>161</v>
      </c>
      <c r="C198" s="285" t="s">
        <v>171</v>
      </c>
      <c r="D198" s="289" t="s">
        <v>291</v>
      </c>
      <c r="E198" s="291">
        <v>2.2</v>
      </c>
      <c r="F198" s="129"/>
    </row>
    <row r="199" s="272" customFormat="1" ht="15" customHeight="1" spans="1:6">
      <c r="A199" s="285" t="s">
        <v>282</v>
      </c>
      <c r="B199" s="285" t="s">
        <v>171</v>
      </c>
      <c r="C199" s="285"/>
      <c r="D199" s="283" t="s">
        <v>292</v>
      </c>
      <c r="E199" s="284">
        <f>E200</f>
        <v>257.88</v>
      </c>
      <c r="F199" s="129"/>
    </row>
    <row r="200" s="272" customFormat="1" ht="15" customHeight="1" spans="1:6">
      <c r="A200" s="285" t="s">
        <v>282</v>
      </c>
      <c r="B200" s="285" t="s">
        <v>171</v>
      </c>
      <c r="C200" s="285" t="s">
        <v>171</v>
      </c>
      <c r="D200" s="289" t="s">
        <v>293</v>
      </c>
      <c r="E200" s="291">
        <f>277.58-19.7</f>
        <v>257.88</v>
      </c>
      <c r="F200" s="129"/>
    </row>
    <row r="201" s="272" customFormat="1" ht="15" customHeight="1" spans="1:6">
      <c r="A201" s="285" t="s">
        <v>294</v>
      </c>
      <c r="B201" s="285"/>
      <c r="C201" s="285"/>
      <c r="D201" s="283" t="s">
        <v>295</v>
      </c>
      <c r="E201" s="284">
        <f>E202+E205+E216+E225+E239</f>
        <v>1179.9</v>
      </c>
      <c r="F201" s="129"/>
    </row>
    <row r="202" s="272" customFormat="1" ht="15" customHeight="1" spans="1:6">
      <c r="A202" s="285" t="s">
        <v>294</v>
      </c>
      <c r="B202" s="285" t="s">
        <v>150</v>
      </c>
      <c r="C202" s="285"/>
      <c r="D202" s="283" t="s">
        <v>296</v>
      </c>
      <c r="E202" s="284">
        <v>19.7</v>
      </c>
      <c r="F202" s="129"/>
    </row>
    <row r="203" s="272" customFormat="1" ht="15" customHeight="1" spans="1:6">
      <c r="A203" s="285" t="s">
        <v>294</v>
      </c>
      <c r="B203" s="285" t="s">
        <v>150</v>
      </c>
      <c r="C203" s="285" t="s">
        <v>150</v>
      </c>
      <c r="D203" s="289" t="s">
        <v>297</v>
      </c>
      <c r="E203" s="291">
        <v>19.7</v>
      </c>
      <c r="F203" s="129"/>
    </row>
    <row r="204" s="272" customFormat="1" ht="15" customHeight="1" spans="1:6">
      <c r="A204" s="285" t="s">
        <v>294</v>
      </c>
      <c r="B204" s="285" t="s">
        <v>150</v>
      </c>
      <c r="C204" s="285" t="s">
        <v>171</v>
      </c>
      <c r="D204" s="289" t="s">
        <v>298</v>
      </c>
      <c r="E204" s="291"/>
      <c r="F204" s="129"/>
    </row>
    <row r="205" s="272" customFormat="1" ht="15" customHeight="1" spans="1:6">
      <c r="A205" s="285" t="s">
        <v>294</v>
      </c>
      <c r="B205" s="285" t="s">
        <v>153</v>
      </c>
      <c r="C205" s="285"/>
      <c r="D205" s="283" t="s">
        <v>299</v>
      </c>
      <c r="E205" s="284">
        <f>SUM(E206:E215)</f>
        <v>556</v>
      </c>
      <c r="F205" s="129"/>
    </row>
    <row r="206" s="272" customFormat="1" ht="15" customHeight="1" spans="1:6">
      <c r="A206" s="285" t="s">
        <v>294</v>
      </c>
      <c r="B206" s="285" t="s">
        <v>153</v>
      </c>
      <c r="C206" s="285" t="s">
        <v>150</v>
      </c>
      <c r="D206" s="289" t="s">
        <v>152</v>
      </c>
      <c r="E206" s="291"/>
      <c r="F206" s="129"/>
    </row>
    <row r="207" s="272" customFormat="1" ht="15" customHeight="1" spans="1:6">
      <c r="A207" s="285" t="s">
        <v>294</v>
      </c>
      <c r="B207" s="285" t="s">
        <v>153</v>
      </c>
      <c r="C207" s="285" t="s">
        <v>153</v>
      </c>
      <c r="D207" s="289" t="s">
        <v>154</v>
      </c>
      <c r="E207" s="291">
        <v>531</v>
      </c>
      <c r="F207" s="129"/>
    </row>
    <row r="208" s="272" customFormat="1" ht="15" customHeight="1" spans="1:6">
      <c r="A208" s="285" t="s">
        <v>294</v>
      </c>
      <c r="B208" s="285" t="s">
        <v>153</v>
      </c>
      <c r="C208" s="285" t="s">
        <v>155</v>
      </c>
      <c r="D208" s="289" t="s">
        <v>156</v>
      </c>
      <c r="E208" s="291"/>
      <c r="F208" s="129"/>
    </row>
    <row r="209" s="272" customFormat="1" ht="15" customHeight="1" spans="1:6">
      <c r="A209" s="285" t="s">
        <v>294</v>
      </c>
      <c r="B209" s="285" t="s">
        <v>153</v>
      </c>
      <c r="C209" s="285" t="s">
        <v>300</v>
      </c>
      <c r="D209" s="289" t="s">
        <v>203</v>
      </c>
      <c r="E209" s="291"/>
      <c r="F209" s="129"/>
    </row>
    <row r="210" s="272" customFormat="1" ht="15" customHeight="1" spans="1:6">
      <c r="A210" s="285" t="s">
        <v>294</v>
      </c>
      <c r="B210" s="285" t="s">
        <v>153</v>
      </c>
      <c r="C210" s="285" t="s">
        <v>301</v>
      </c>
      <c r="D210" s="289" t="s">
        <v>302</v>
      </c>
      <c r="E210" s="291"/>
      <c r="F210" s="129"/>
    </row>
    <row r="211" s="272" customFormat="1" ht="15" customHeight="1" spans="1:6">
      <c r="A211" s="285" t="s">
        <v>294</v>
      </c>
      <c r="B211" s="285" t="s">
        <v>153</v>
      </c>
      <c r="C211" s="285" t="s">
        <v>303</v>
      </c>
      <c r="D211" s="289" t="s">
        <v>304</v>
      </c>
      <c r="E211" s="291">
        <v>21</v>
      </c>
      <c r="F211" s="129"/>
    </row>
    <row r="212" s="272" customFormat="1" ht="15" customHeight="1" spans="1:6">
      <c r="A212" s="285" t="s">
        <v>294</v>
      </c>
      <c r="B212" s="285" t="s">
        <v>153</v>
      </c>
      <c r="C212" s="285" t="s">
        <v>305</v>
      </c>
      <c r="D212" s="289" t="s">
        <v>306</v>
      </c>
      <c r="E212" s="291"/>
      <c r="F212" s="129"/>
    </row>
    <row r="213" s="272" customFormat="1" ht="15" customHeight="1" spans="1:6">
      <c r="A213" s="285" t="s">
        <v>294</v>
      </c>
      <c r="B213" s="285" t="s">
        <v>153</v>
      </c>
      <c r="C213" s="285" t="s">
        <v>307</v>
      </c>
      <c r="D213" s="289" t="s">
        <v>308</v>
      </c>
      <c r="E213" s="291"/>
      <c r="F213" s="129"/>
    </row>
    <row r="214" s="272" customFormat="1" ht="15" customHeight="1" spans="1:6">
      <c r="A214" s="285" t="s">
        <v>294</v>
      </c>
      <c r="B214" s="285" t="s">
        <v>153</v>
      </c>
      <c r="C214" s="285" t="s">
        <v>169</v>
      </c>
      <c r="D214" s="289" t="s">
        <v>170</v>
      </c>
      <c r="E214" s="291"/>
      <c r="F214" s="129"/>
    </row>
    <row r="215" s="272" customFormat="1" ht="15" customHeight="1" spans="1:6">
      <c r="A215" s="285" t="s">
        <v>294</v>
      </c>
      <c r="B215" s="285" t="s">
        <v>153</v>
      </c>
      <c r="C215" s="285" t="s">
        <v>171</v>
      </c>
      <c r="D215" s="289" t="s">
        <v>309</v>
      </c>
      <c r="E215" s="291">
        <v>4</v>
      </c>
      <c r="F215" s="129"/>
    </row>
    <row r="216" s="272" customFormat="1" ht="15" customHeight="1" spans="1:6">
      <c r="A216" s="285" t="s">
        <v>294</v>
      </c>
      <c r="B216" s="285" t="s">
        <v>159</v>
      </c>
      <c r="C216" s="285"/>
      <c r="D216" s="283" t="s">
        <v>310</v>
      </c>
      <c r="E216" s="284">
        <v>15</v>
      </c>
      <c r="F216" s="129"/>
    </row>
    <row r="217" s="272" customFormat="1" ht="15" customHeight="1" spans="1:6">
      <c r="A217" s="285" t="s">
        <v>294</v>
      </c>
      <c r="B217" s="285" t="s">
        <v>159</v>
      </c>
      <c r="C217" s="285" t="s">
        <v>150</v>
      </c>
      <c r="D217" s="289" t="s">
        <v>152</v>
      </c>
      <c r="E217" s="291"/>
      <c r="F217" s="129"/>
    </row>
    <row r="218" s="272" customFormat="1" ht="15" customHeight="1" spans="1:6">
      <c r="A218" s="285" t="s">
        <v>294</v>
      </c>
      <c r="B218" s="285" t="s">
        <v>159</v>
      </c>
      <c r="C218" s="285" t="s">
        <v>153</v>
      </c>
      <c r="D218" s="289" t="s">
        <v>154</v>
      </c>
      <c r="E218" s="291"/>
      <c r="F218" s="129"/>
    </row>
    <row r="219" s="272" customFormat="1" ht="15" customHeight="1" spans="1:6">
      <c r="A219" s="285" t="s">
        <v>294</v>
      </c>
      <c r="B219" s="285" t="s">
        <v>159</v>
      </c>
      <c r="C219" s="285" t="s">
        <v>155</v>
      </c>
      <c r="D219" s="289" t="s">
        <v>156</v>
      </c>
      <c r="E219" s="291"/>
      <c r="F219" s="129"/>
    </row>
    <row r="220" s="272" customFormat="1" ht="15" customHeight="1" spans="1:6">
      <c r="A220" s="285" t="s">
        <v>294</v>
      </c>
      <c r="B220" s="285" t="s">
        <v>159</v>
      </c>
      <c r="C220" s="285" t="s">
        <v>157</v>
      </c>
      <c r="D220" s="289" t="s">
        <v>311</v>
      </c>
      <c r="E220" s="291"/>
      <c r="F220" s="129"/>
    </row>
    <row r="221" s="272" customFormat="1" ht="15" customHeight="1" spans="1:6">
      <c r="A221" s="285" t="s">
        <v>294</v>
      </c>
      <c r="B221" s="285" t="s">
        <v>159</v>
      </c>
      <c r="C221" s="285" t="s">
        <v>159</v>
      </c>
      <c r="D221" s="289" t="s">
        <v>312</v>
      </c>
      <c r="E221" s="291">
        <v>15</v>
      </c>
      <c r="F221" s="129"/>
    </row>
    <row r="222" s="272" customFormat="1" ht="15" customHeight="1" spans="1:6">
      <c r="A222" s="285" t="s">
        <v>294</v>
      </c>
      <c r="B222" s="285" t="s">
        <v>159</v>
      </c>
      <c r="C222" s="285" t="s">
        <v>161</v>
      </c>
      <c r="D222" s="289" t="s">
        <v>313</v>
      </c>
      <c r="E222" s="291"/>
      <c r="F222" s="129"/>
    </row>
    <row r="223" s="272" customFormat="1" ht="15" customHeight="1" spans="1:6">
      <c r="A223" s="285" t="s">
        <v>294</v>
      </c>
      <c r="B223" s="285" t="s">
        <v>159</v>
      </c>
      <c r="C223" s="285" t="s">
        <v>169</v>
      </c>
      <c r="D223" s="289" t="s">
        <v>170</v>
      </c>
      <c r="E223" s="291"/>
      <c r="F223" s="129"/>
    </row>
    <row r="224" s="272" customFormat="1" ht="15" customHeight="1" spans="1:6">
      <c r="A224" s="285" t="s">
        <v>294</v>
      </c>
      <c r="B224" s="285" t="s">
        <v>159</v>
      </c>
      <c r="C224" s="285" t="s">
        <v>171</v>
      </c>
      <c r="D224" s="289" t="s">
        <v>314</v>
      </c>
      <c r="E224" s="291"/>
      <c r="F224" s="129"/>
    </row>
    <row r="225" s="272" customFormat="1" ht="15" customHeight="1" spans="1:6">
      <c r="A225" s="285" t="s">
        <v>294</v>
      </c>
      <c r="B225" s="285" t="s">
        <v>161</v>
      </c>
      <c r="C225" s="285"/>
      <c r="D225" s="283" t="s">
        <v>315</v>
      </c>
      <c r="E225" s="284">
        <f>SUM(E226:E238)</f>
        <v>540.62</v>
      </c>
      <c r="F225" s="129"/>
    </row>
    <row r="226" s="272" customFormat="1" ht="15" customHeight="1" spans="1:6">
      <c r="A226" s="285" t="s">
        <v>294</v>
      </c>
      <c r="B226" s="285" t="s">
        <v>161</v>
      </c>
      <c r="C226" s="285" t="s">
        <v>150</v>
      </c>
      <c r="D226" s="289" t="s">
        <v>152</v>
      </c>
      <c r="E226" s="291">
        <v>344.26</v>
      </c>
      <c r="F226" s="129"/>
    </row>
    <row r="227" s="272" customFormat="1" ht="15" customHeight="1" spans="1:6">
      <c r="A227" s="285" t="s">
        <v>294</v>
      </c>
      <c r="B227" s="285" t="s">
        <v>161</v>
      </c>
      <c r="C227" s="285" t="s">
        <v>153</v>
      </c>
      <c r="D227" s="289" t="s">
        <v>154</v>
      </c>
      <c r="E227" s="291">
        <f>14.6+92</f>
        <v>106.6</v>
      </c>
      <c r="F227" s="129"/>
    </row>
    <row r="228" s="272" customFormat="1" ht="15" customHeight="1" spans="1:6">
      <c r="A228" s="285" t="s">
        <v>294</v>
      </c>
      <c r="B228" s="285" t="s">
        <v>161</v>
      </c>
      <c r="C228" s="285" t="s">
        <v>155</v>
      </c>
      <c r="D228" s="289" t="s">
        <v>156</v>
      </c>
      <c r="E228" s="291"/>
      <c r="F228" s="129"/>
    </row>
    <row r="229" s="272" customFormat="1" ht="15" customHeight="1" spans="1:6">
      <c r="A229" s="285" t="s">
        <v>294</v>
      </c>
      <c r="B229" s="285" t="s">
        <v>161</v>
      </c>
      <c r="C229" s="285" t="s">
        <v>157</v>
      </c>
      <c r="D229" s="289" t="s">
        <v>316</v>
      </c>
      <c r="E229" s="291"/>
      <c r="F229" s="129"/>
    </row>
    <row r="230" s="272" customFormat="1" ht="15" customHeight="1" spans="1:6">
      <c r="A230" s="285" t="s">
        <v>294</v>
      </c>
      <c r="B230" s="285" t="s">
        <v>161</v>
      </c>
      <c r="C230" s="285" t="s">
        <v>159</v>
      </c>
      <c r="D230" s="289" t="s">
        <v>317</v>
      </c>
      <c r="E230" s="291">
        <v>1.9</v>
      </c>
      <c r="F230" s="129"/>
    </row>
    <row r="231" s="272" customFormat="1" ht="15" customHeight="1" spans="1:6">
      <c r="A231" s="285" t="s">
        <v>294</v>
      </c>
      <c r="B231" s="285" t="s">
        <v>161</v>
      </c>
      <c r="C231" s="285" t="s">
        <v>161</v>
      </c>
      <c r="D231" s="289" t="s">
        <v>318</v>
      </c>
      <c r="E231" s="291"/>
      <c r="F231" s="129"/>
    </row>
    <row r="232" s="272" customFormat="1" ht="15" customHeight="1" spans="1:6">
      <c r="A232" s="285" t="s">
        <v>294</v>
      </c>
      <c r="B232" s="285" t="s">
        <v>161</v>
      </c>
      <c r="C232" s="285" t="s">
        <v>163</v>
      </c>
      <c r="D232" s="289" t="s">
        <v>319</v>
      </c>
      <c r="E232" s="291">
        <f>20+41.46</f>
        <v>61.46</v>
      </c>
      <c r="F232" s="129"/>
    </row>
    <row r="233" s="272" customFormat="1" ht="15" customHeight="1" spans="1:6">
      <c r="A233" s="285" t="s">
        <v>294</v>
      </c>
      <c r="B233" s="285" t="s">
        <v>161</v>
      </c>
      <c r="C233" s="285" t="s">
        <v>165</v>
      </c>
      <c r="D233" s="289" t="s">
        <v>320</v>
      </c>
      <c r="E233" s="291"/>
      <c r="F233" s="129"/>
    </row>
    <row r="234" s="272" customFormat="1" ht="15" customHeight="1" spans="1:6">
      <c r="A234" s="285" t="s">
        <v>294</v>
      </c>
      <c r="B234" s="285" t="s">
        <v>161</v>
      </c>
      <c r="C234" s="285" t="s">
        <v>207</v>
      </c>
      <c r="D234" s="289" t="s">
        <v>321</v>
      </c>
      <c r="E234" s="291">
        <v>26.4</v>
      </c>
      <c r="F234" s="129"/>
    </row>
    <row r="235" s="272" customFormat="1" ht="15" customHeight="1" spans="1:6">
      <c r="A235" s="285" t="s">
        <v>294</v>
      </c>
      <c r="B235" s="285" t="s">
        <v>161</v>
      </c>
      <c r="C235" s="285">
        <v>12</v>
      </c>
      <c r="D235" s="289" t="s">
        <v>322</v>
      </c>
      <c r="E235" s="291"/>
      <c r="F235" s="129"/>
    </row>
    <row r="236" s="272" customFormat="1" ht="15" customHeight="1" spans="1:6">
      <c r="A236" s="285" t="s">
        <v>294</v>
      </c>
      <c r="B236" s="285" t="s">
        <v>161</v>
      </c>
      <c r="C236" s="285">
        <v>13</v>
      </c>
      <c r="D236" s="289" t="s">
        <v>203</v>
      </c>
      <c r="E236" s="291"/>
      <c r="F236" s="129"/>
    </row>
    <row r="237" s="272" customFormat="1" ht="15" customHeight="1" spans="1:6">
      <c r="A237" s="285" t="s">
        <v>294</v>
      </c>
      <c r="B237" s="285" t="s">
        <v>161</v>
      </c>
      <c r="C237" s="285">
        <v>50</v>
      </c>
      <c r="D237" s="289" t="s">
        <v>170</v>
      </c>
      <c r="E237" s="291"/>
      <c r="F237" s="129"/>
    </row>
    <row r="238" s="272" customFormat="1" ht="15" customHeight="1" spans="1:6">
      <c r="A238" s="285" t="s">
        <v>294</v>
      </c>
      <c r="B238" s="285" t="s">
        <v>161</v>
      </c>
      <c r="C238" s="285">
        <v>99</v>
      </c>
      <c r="D238" s="289" t="s">
        <v>323</v>
      </c>
      <c r="E238" s="291"/>
      <c r="F238" s="129"/>
    </row>
    <row r="239" s="272" customFormat="1" ht="15" customHeight="1" spans="1:6">
      <c r="A239" s="285" t="s">
        <v>294</v>
      </c>
      <c r="B239" s="285" t="s">
        <v>171</v>
      </c>
      <c r="C239" s="285"/>
      <c r="D239" s="283" t="s">
        <v>324</v>
      </c>
      <c r="E239" s="284">
        <f>SUM(E240:E241)</f>
        <v>48.58</v>
      </c>
      <c r="F239" s="129"/>
    </row>
    <row r="240" s="272" customFormat="1" ht="15" customHeight="1" spans="1:6">
      <c r="A240" s="285" t="s">
        <v>294</v>
      </c>
      <c r="B240" s="285" t="s">
        <v>171</v>
      </c>
      <c r="C240" s="285" t="s">
        <v>153</v>
      </c>
      <c r="D240" s="289" t="s">
        <v>325</v>
      </c>
      <c r="E240" s="291"/>
      <c r="F240" s="129"/>
    </row>
    <row r="241" s="272" customFormat="1" ht="15" customHeight="1" spans="1:6">
      <c r="A241" s="285" t="s">
        <v>294</v>
      </c>
      <c r="B241" s="285" t="s">
        <v>171</v>
      </c>
      <c r="C241" s="285" t="s">
        <v>171</v>
      </c>
      <c r="D241" s="289" t="s">
        <v>326</v>
      </c>
      <c r="E241" s="291">
        <f>34+14.58</f>
        <v>48.58</v>
      </c>
      <c r="F241" s="129"/>
    </row>
    <row r="242" s="272" customFormat="1" ht="15" customHeight="1" spans="1:6">
      <c r="A242" s="285" t="s">
        <v>327</v>
      </c>
      <c r="B242" s="285"/>
      <c r="C242" s="285"/>
      <c r="D242" s="283" t="s">
        <v>328</v>
      </c>
      <c r="E242" s="284">
        <f>E243+E248+E255</f>
        <v>23984.11</v>
      </c>
      <c r="F242" s="129"/>
    </row>
    <row r="243" s="272" customFormat="1" ht="15" customHeight="1" spans="1:6">
      <c r="A243" s="285" t="s">
        <v>327</v>
      </c>
      <c r="B243" s="285" t="s">
        <v>150</v>
      </c>
      <c r="C243" s="285"/>
      <c r="D243" s="283" t="s">
        <v>329</v>
      </c>
      <c r="E243" s="291">
        <f>SUM(E244:E247)</f>
        <v>0</v>
      </c>
      <c r="F243" s="129"/>
    </row>
    <row r="244" s="272" customFormat="1" ht="15" customHeight="1" spans="1:6">
      <c r="A244" s="285" t="s">
        <v>327</v>
      </c>
      <c r="B244" s="285" t="s">
        <v>150</v>
      </c>
      <c r="C244" s="285" t="s">
        <v>150</v>
      </c>
      <c r="D244" s="289" t="s">
        <v>152</v>
      </c>
      <c r="E244" s="291"/>
      <c r="F244" s="129"/>
    </row>
    <row r="245" s="272" customFormat="1" ht="15" customHeight="1" spans="1:6">
      <c r="A245" s="285" t="s">
        <v>327</v>
      </c>
      <c r="B245" s="285" t="s">
        <v>150</v>
      </c>
      <c r="C245" s="285" t="s">
        <v>153</v>
      </c>
      <c r="D245" s="289" t="s">
        <v>154</v>
      </c>
      <c r="E245" s="291"/>
      <c r="F245" s="129"/>
    </row>
    <row r="246" s="272" customFormat="1" ht="15" customHeight="1" spans="1:6">
      <c r="A246" s="285" t="s">
        <v>327</v>
      </c>
      <c r="B246" s="285" t="s">
        <v>150</v>
      </c>
      <c r="C246" s="285" t="s">
        <v>155</v>
      </c>
      <c r="D246" s="289" t="s">
        <v>156</v>
      </c>
      <c r="E246" s="291"/>
      <c r="F246" s="129"/>
    </row>
    <row r="247" s="272" customFormat="1" ht="15" customHeight="1" spans="1:6">
      <c r="A247" s="285" t="s">
        <v>327</v>
      </c>
      <c r="B247" s="285" t="s">
        <v>150</v>
      </c>
      <c r="C247" s="285" t="s">
        <v>171</v>
      </c>
      <c r="D247" s="289" t="s">
        <v>330</v>
      </c>
      <c r="E247" s="291"/>
      <c r="F247" s="129"/>
    </row>
    <row r="248" s="272" customFormat="1" ht="15" customHeight="1" spans="1:6">
      <c r="A248" s="285" t="s">
        <v>327</v>
      </c>
      <c r="B248" s="285" t="s">
        <v>153</v>
      </c>
      <c r="C248" s="285"/>
      <c r="D248" s="283" t="s">
        <v>331</v>
      </c>
      <c r="E248" s="284">
        <f>SUM(E249:E254)</f>
        <v>22784.11</v>
      </c>
      <c r="F248" s="129"/>
    </row>
    <row r="249" s="272" customFormat="1" ht="15" customHeight="1" spans="1:6">
      <c r="A249" s="285" t="s">
        <v>327</v>
      </c>
      <c r="B249" s="285" t="s">
        <v>153</v>
      </c>
      <c r="C249" s="285" t="s">
        <v>150</v>
      </c>
      <c r="D249" s="289" t="s">
        <v>332</v>
      </c>
      <c r="E249" s="291"/>
      <c r="F249" s="129"/>
    </row>
    <row r="250" s="272" customFormat="1" ht="15" customHeight="1" spans="1:6">
      <c r="A250" s="285" t="s">
        <v>327</v>
      </c>
      <c r="B250" s="285" t="s">
        <v>153</v>
      </c>
      <c r="C250" s="285" t="s">
        <v>153</v>
      </c>
      <c r="D250" s="289" t="s">
        <v>333</v>
      </c>
      <c r="E250" s="291">
        <f>23984.11-1200</f>
        <v>22784.11</v>
      </c>
      <c r="F250" s="129"/>
    </row>
    <row r="251" s="272" customFormat="1" ht="15" customHeight="1" spans="1:6">
      <c r="A251" s="285" t="s">
        <v>327</v>
      </c>
      <c r="B251" s="285" t="s">
        <v>153</v>
      </c>
      <c r="C251" s="285" t="s">
        <v>155</v>
      </c>
      <c r="D251" s="289" t="s">
        <v>334</v>
      </c>
      <c r="E251" s="291"/>
      <c r="F251" s="129"/>
    </row>
    <row r="252" s="272" customFormat="1" ht="15" customHeight="1" spans="1:6">
      <c r="A252" s="285" t="s">
        <v>327</v>
      </c>
      <c r="B252" s="285" t="s">
        <v>153</v>
      </c>
      <c r="C252" s="285" t="s">
        <v>157</v>
      </c>
      <c r="D252" s="289" t="s">
        <v>335</v>
      </c>
      <c r="E252" s="291"/>
      <c r="F252" s="129"/>
    </row>
    <row r="253" s="272" customFormat="1" ht="15" customHeight="1" spans="1:6">
      <c r="A253" s="285" t="s">
        <v>327</v>
      </c>
      <c r="B253" s="285" t="s">
        <v>153</v>
      </c>
      <c r="C253" s="285" t="s">
        <v>159</v>
      </c>
      <c r="D253" s="289" t="s">
        <v>336</v>
      </c>
      <c r="E253" s="291"/>
      <c r="F253" s="129"/>
    </row>
    <row r="254" s="272" customFormat="1" ht="15" customHeight="1" spans="1:6">
      <c r="A254" s="285" t="s">
        <v>327</v>
      </c>
      <c r="B254" s="285" t="s">
        <v>153</v>
      </c>
      <c r="C254" s="285" t="s">
        <v>171</v>
      </c>
      <c r="D254" s="289" t="s">
        <v>337</v>
      </c>
      <c r="E254" s="291"/>
      <c r="F254" s="129"/>
    </row>
    <row r="255" s="272" customFormat="1" ht="15" customHeight="1" spans="1:6">
      <c r="A255" s="285" t="s">
        <v>327</v>
      </c>
      <c r="B255" s="285" t="s">
        <v>167</v>
      </c>
      <c r="C255" s="285"/>
      <c r="D255" s="283" t="s">
        <v>338</v>
      </c>
      <c r="E255" s="284">
        <f>SUM(E256:E261)</f>
        <v>1200</v>
      </c>
      <c r="F255" s="129"/>
    </row>
    <row r="256" s="272" customFormat="1" ht="15" customHeight="1" spans="1:6">
      <c r="A256" s="285" t="s">
        <v>327</v>
      </c>
      <c r="B256" s="285" t="s">
        <v>167</v>
      </c>
      <c r="C256" s="285" t="s">
        <v>150</v>
      </c>
      <c r="D256" s="289" t="s">
        <v>339</v>
      </c>
      <c r="E256" s="291"/>
      <c r="F256" s="129"/>
    </row>
    <row r="257" s="272" customFormat="1" ht="15" customHeight="1" spans="1:6">
      <c r="A257" s="285" t="s">
        <v>327</v>
      </c>
      <c r="B257" s="285" t="s">
        <v>167</v>
      </c>
      <c r="C257" s="285" t="s">
        <v>153</v>
      </c>
      <c r="D257" s="289" t="s">
        <v>340</v>
      </c>
      <c r="E257" s="291"/>
      <c r="F257" s="129"/>
    </row>
    <row r="258" s="272" customFormat="1" ht="15" customHeight="1" spans="1:6">
      <c r="A258" s="285" t="s">
        <v>327</v>
      </c>
      <c r="B258" s="285" t="s">
        <v>167</v>
      </c>
      <c r="C258" s="285" t="s">
        <v>155</v>
      </c>
      <c r="D258" s="289" t="s">
        <v>341</v>
      </c>
      <c r="E258" s="291"/>
      <c r="F258" s="129"/>
    </row>
    <row r="259" s="272" customFormat="1" ht="15" customHeight="1" spans="1:6">
      <c r="A259" s="285" t="s">
        <v>327</v>
      </c>
      <c r="B259" s="285" t="s">
        <v>167</v>
      </c>
      <c r="C259" s="285" t="s">
        <v>157</v>
      </c>
      <c r="D259" s="289" t="s">
        <v>342</v>
      </c>
      <c r="E259" s="291"/>
      <c r="F259" s="129"/>
    </row>
    <row r="260" s="272" customFormat="1" ht="15" customHeight="1" spans="1:6">
      <c r="A260" s="285" t="s">
        <v>327</v>
      </c>
      <c r="B260" s="285" t="s">
        <v>167</v>
      </c>
      <c r="C260" s="285" t="s">
        <v>159</v>
      </c>
      <c r="D260" s="289" t="s">
        <v>343</v>
      </c>
      <c r="E260" s="291"/>
      <c r="F260" s="129"/>
    </row>
    <row r="261" s="272" customFormat="1" ht="15" customHeight="1" spans="1:6">
      <c r="A261" s="285" t="s">
        <v>327</v>
      </c>
      <c r="B261" s="285" t="s">
        <v>167</v>
      </c>
      <c r="C261" s="285" t="s">
        <v>171</v>
      </c>
      <c r="D261" s="289" t="s">
        <v>344</v>
      </c>
      <c r="E261" s="291">
        <v>1200</v>
      </c>
      <c r="F261" s="129"/>
    </row>
    <row r="262" s="272" customFormat="1" ht="15" customHeight="1" spans="1:6">
      <c r="A262" s="285" t="s">
        <v>345</v>
      </c>
      <c r="B262" s="285"/>
      <c r="C262" s="285"/>
      <c r="D262" s="283" t="s">
        <v>346</v>
      </c>
      <c r="E262" s="284">
        <f>E263+E268</f>
        <v>177.05</v>
      </c>
      <c r="F262" s="129"/>
    </row>
    <row r="263" s="272" customFormat="1" ht="15" customHeight="1" spans="1:6">
      <c r="A263" s="285" t="s">
        <v>345</v>
      </c>
      <c r="B263" s="285" t="s">
        <v>150</v>
      </c>
      <c r="C263" s="285"/>
      <c r="D263" s="283" t="s">
        <v>347</v>
      </c>
      <c r="E263" s="284">
        <f>SUM(E264:E267)</f>
        <v>143.05</v>
      </c>
      <c r="F263" s="129"/>
    </row>
    <row r="264" s="272" customFormat="1" ht="15" customHeight="1" spans="1:6">
      <c r="A264" s="285" t="s">
        <v>345</v>
      </c>
      <c r="B264" s="285" t="s">
        <v>150</v>
      </c>
      <c r="C264" s="285" t="s">
        <v>150</v>
      </c>
      <c r="D264" s="289" t="s">
        <v>152</v>
      </c>
      <c r="E264" s="291">
        <v>96.45</v>
      </c>
      <c r="F264" s="129"/>
    </row>
    <row r="265" s="272" customFormat="1" ht="15" customHeight="1" spans="1:6">
      <c r="A265" s="285" t="s">
        <v>345</v>
      </c>
      <c r="B265" s="285" t="s">
        <v>150</v>
      </c>
      <c r="C265" s="285" t="s">
        <v>153</v>
      </c>
      <c r="D265" s="289" t="s">
        <v>154</v>
      </c>
      <c r="E265" s="291">
        <v>16.6</v>
      </c>
      <c r="F265" s="129"/>
    </row>
    <row r="266" s="272" customFormat="1" ht="15" customHeight="1" spans="1:6">
      <c r="A266" s="285" t="s">
        <v>345</v>
      </c>
      <c r="B266" s="285" t="s">
        <v>150</v>
      </c>
      <c r="C266" s="285" t="s">
        <v>155</v>
      </c>
      <c r="D266" s="289" t="s">
        <v>156</v>
      </c>
      <c r="E266" s="291"/>
      <c r="F266" s="129"/>
    </row>
    <row r="267" s="272" customFormat="1" ht="15" customHeight="1" spans="1:6">
      <c r="A267" s="285" t="s">
        <v>345</v>
      </c>
      <c r="B267" s="285" t="s">
        <v>150</v>
      </c>
      <c r="C267" s="285" t="s">
        <v>171</v>
      </c>
      <c r="D267" s="289" t="s">
        <v>348</v>
      </c>
      <c r="E267" s="291">
        <v>30</v>
      </c>
      <c r="F267" s="129"/>
    </row>
    <row r="268" s="272" customFormat="1" ht="15" customHeight="1" spans="1:6">
      <c r="A268" s="285" t="s">
        <v>345</v>
      </c>
      <c r="B268" s="285" t="s">
        <v>163</v>
      </c>
      <c r="C268" s="285"/>
      <c r="D268" s="283" t="s">
        <v>349</v>
      </c>
      <c r="E268" s="284">
        <f>SUM(E269:E274)</f>
        <v>34</v>
      </c>
      <c r="F268" s="129"/>
    </row>
    <row r="269" s="272" customFormat="1" ht="15" customHeight="1" spans="1:6">
      <c r="A269" s="285" t="s">
        <v>345</v>
      </c>
      <c r="B269" s="285" t="s">
        <v>163</v>
      </c>
      <c r="C269" s="285" t="s">
        <v>150</v>
      </c>
      <c r="D269" s="289" t="s">
        <v>350</v>
      </c>
      <c r="E269" s="291"/>
      <c r="F269" s="129"/>
    </row>
    <row r="270" s="272" customFormat="1" ht="15" customHeight="1" spans="1:6">
      <c r="A270" s="285" t="s">
        <v>345</v>
      </c>
      <c r="B270" s="285" t="s">
        <v>163</v>
      </c>
      <c r="C270" s="285" t="s">
        <v>153</v>
      </c>
      <c r="D270" s="289" t="s">
        <v>351</v>
      </c>
      <c r="E270" s="291">
        <v>34</v>
      </c>
      <c r="F270" s="129"/>
    </row>
    <row r="271" s="272" customFormat="1" ht="15" customHeight="1" spans="1:6">
      <c r="A271" s="285" t="s">
        <v>345</v>
      </c>
      <c r="B271" s="285" t="s">
        <v>163</v>
      </c>
      <c r="C271" s="285" t="s">
        <v>155</v>
      </c>
      <c r="D271" s="289" t="s">
        <v>352</v>
      </c>
      <c r="E271" s="291"/>
      <c r="F271" s="129"/>
    </row>
    <row r="272" s="272" customFormat="1" ht="15" customHeight="1" spans="1:6">
      <c r="A272" s="285" t="s">
        <v>345</v>
      </c>
      <c r="B272" s="285" t="s">
        <v>163</v>
      </c>
      <c r="C272" s="285" t="s">
        <v>157</v>
      </c>
      <c r="D272" s="289" t="s">
        <v>353</v>
      </c>
      <c r="E272" s="291"/>
      <c r="F272" s="129"/>
    </row>
    <row r="273" s="272" customFormat="1" ht="15" customHeight="1" spans="1:6">
      <c r="A273" s="285" t="s">
        <v>345</v>
      </c>
      <c r="B273" s="285" t="s">
        <v>163</v>
      </c>
      <c r="C273" s="285" t="s">
        <v>159</v>
      </c>
      <c r="D273" s="289" t="s">
        <v>354</v>
      </c>
      <c r="E273" s="291"/>
      <c r="F273" s="129"/>
    </row>
    <row r="274" s="272" customFormat="1" ht="15" customHeight="1" spans="1:6">
      <c r="A274" s="285" t="s">
        <v>345</v>
      </c>
      <c r="B274" s="285" t="s">
        <v>163</v>
      </c>
      <c r="C274" s="285" t="s">
        <v>171</v>
      </c>
      <c r="D274" s="289" t="s">
        <v>355</v>
      </c>
      <c r="E274" s="291"/>
      <c r="F274" s="129"/>
    </row>
    <row r="275" s="272" customFormat="1" ht="15" customHeight="1" spans="1:6">
      <c r="A275" s="285" t="s">
        <v>356</v>
      </c>
      <c r="B275" s="285"/>
      <c r="C275" s="285"/>
      <c r="D275" s="283" t="s">
        <v>357</v>
      </c>
      <c r="E275" s="284">
        <f>E276+E292+E300</f>
        <v>577.32</v>
      </c>
      <c r="F275" s="129"/>
    </row>
    <row r="276" s="272" customFormat="1" ht="15" customHeight="1" spans="1:6">
      <c r="A276" s="285" t="s">
        <v>356</v>
      </c>
      <c r="B276" s="285" t="s">
        <v>150</v>
      </c>
      <c r="C276" s="285"/>
      <c r="D276" s="283" t="s">
        <v>358</v>
      </c>
      <c r="E276" s="284">
        <f>SUM(E277:E291)</f>
        <v>378.74</v>
      </c>
      <c r="F276" s="129"/>
    </row>
    <row r="277" s="272" customFormat="1" ht="15" customHeight="1" spans="1:6">
      <c r="A277" s="285" t="s">
        <v>356</v>
      </c>
      <c r="B277" s="285" t="s">
        <v>150</v>
      </c>
      <c r="C277" s="285" t="s">
        <v>150</v>
      </c>
      <c r="D277" s="289" t="s">
        <v>152</v>
      </c>
      <c r="E277" s="291">
        <v>148.54</v>
      </c>
      <c r="F277" s="129"/>
    </row>
    <row r="278" s="272" customFormat="1" ht="15" customHeight="1" spans="1:6">
      <c r="A278" s="285" t="s">
        <v>356</v>
      </c>
      <c r="B278" s="285" t="s">
        <v>150</v>
      </c>
      <c r="C278" s="285" t="s">
        <v>153</v>
      </c>
      <c r="D278" s="289" t="s">
        <v>154</v>
      </c>
      <c r="E278" s="291">
        <v>2.7</v>
      </c>
      <c r="F278" s="129"/>
    </row>
    <row r="279" s="272" customFormat="1" ht="15" customHeight="1" spans="1:6">
      <c r="A279" s="285" t="s">
        <v>356</v>
      </c>
      <c r="B279" s="285" t="s">
        <v>150</v>
      </c>
      <c r="C279" s="285" t="s">
        <v>155</v>
      </c>
      <c r="D279" s="289" t="s">
        <v>156</v>
      </c>
      <c r="E279" s="291"/>
      <c r="F279" s="129"/>
    </row>
    <row r="280" s="272" customFormat="1" ht="15" customHeight="1" spans="1:6">
      <c r="A280" s="285" t="s">
        <v>356</v>
      </c>
      <c r="B280" s="285" t="s">
        <v>150</v>
      </c>
      <c r="C280" s="285" t="s">
        <v>157</v>
      </c>
      <c r="D280" s="289" t="s">
        <v>359</v>
      </c>
      <c r="E280" s="291">
        <v>1.1</v>
      </c>
      <c r="F280" s="129"/>
    </row>
    <row r="281" s="272" customFormat="1" ht="15" customHeight="1" spans="1:6">
      <c r="A281" s="285" t="s">
        <v>356</v>
      </c>
      <c r="B281" s="285" t="s">
        <v>150</v>
      </c>
      <c r="C281" s="285" t="s">
        <v>159</v>
      </c>
      <c r="D281" s="289" t="s">
        <v>360</v>
      </c>
      <c r="E281" s="291"/>
      <c r="F281" s="129"/>
    </row>
    <row r="282" s="272" customFormat="1" ht="15" customHeight="1" spans="1:6">
      <c r="A282" s="285" t="s">
        <v>356</v>
      </c>
      <c r="B282" s="285" t="s">
        <v>150</v>
      </c>
      <c r="C282" s="285" t="s">
        <v>161</v>
      </c>
      <c r="D282" s="289" t="s">
        <v>361</v>
      </c>
      <c r="E282" s="291"/>
      <c r="F282" s="129"/>
    </row>
    <row r="283" s="272" customFormat="1" ht="15" customHeight="1" spans="1:6">
      <c r="A283" s="285" t="s">
        <v>356</v>
      </c>
      <c r="B283" s="285" t="s">
        <v>150</v>
      </c>
      <c r="C283" s="285" t="s">
        <v>163</v>
      </c>
      <c r="D283" s="289" t="s">
        <v>362</v>
      </c>
      <c r="E283" s="291"/>
      <c r="F283" s="129"/>
    </row>
    <row r="284" s="272" customFormat="1" ht="15" customHeight="1" spans="1:6">
      <c r="A284" s="285" t="s">
        <v>356</v>
      </c>
      <c r="B284" s="285" t="s">
        <v>150</v>
      </c>
      <c r="C284" s="285" t="s">
        <v>165</v>
      </c>
      <c r="D284" s="289" t="s">
        <v>363</v>
      </c>
      <c r="E284" s="291">
        <v>3.7</v>
      </c>
      <c r="F284" s="129"/>
    </row>
    <row r="285" s="272" customFormat="1" ht="15" customHeight="1" spans="1:6">
      <c r="A285" s="285" t="s">
        <v>356</v>
      </c>
      <c r="B285" s="285" t="s">
        <v>150</v>
      </c>
      <c r="C285" s="285" t="s">
        <v>167</v>
      </c>
      <c r="D285" s="289" t="s">
        <v>364</v>
      </c>
      <c r="E285" s="291">
        <v>3.7</v>
      </c>
      <c r="F285" s="129"/>
    </row>
    <row r="286" s="272" customFormat="1" ht="15" customHeight="1" spans="1:6">
      <c r="A286" s="285" t="s">
        <v>356</v>
      </c>
      <c r="B286" s="285" t="s">
        <v>150</v>
      </c>
      <c r="C286" s="285" t="s">
        <v>207</v>
      </c>
      <c r="D286" s="289" t="s">
        <v>365</v>
      </c>
      <c r="E286" s="291">
        <v>50</v>
      </c>
      <c r="F286" s="129"/>
    </row>
    <row r="287" s="272" customFormat="1" ht="15" customHeight="1" spans="1:6">
      <c r="A287" s="285" t="s">
        <v>356</v>
      </c>
      <c r="B287" s="285" t="s">
        <v>150</v>
      </c>
      <c r="C287" s="285" t="s">
        <v>214</v>
      </c>
      <c r="D287" s="289" t="s">
        <v>366</v>
      </c>
      <c r="E287" s="291"/>
      <c r="F287" s="129"/>
    </row>
    <row r="288" s="272" customFormat="1" ht="15" customHeight="1" spans="1:6">
      <c r="A288" s="285" t="s">
        <v>356</v>
      </c>
      <c r="B288" s="285" t="s">
        <v>150</v>
      </c>
      <c r="C288" s="285" t="s">
        <v>270</v>
      </c>
      <c r="D288" s="289" t="s">
        <v>367</v>
      </c>
      <c r="E288" s="291"/>
      <c r="F288" s="129"/>
    </row>
    <row r="289" s="272" customFormat="1" ht="15" customHeight="1" spans="1:6">
      <c r="A289" s="285" t="s">
        <v>356</v>
      </c>
      <c r="B289" s="285" t="s">
        <v>150</v>
      </c>
      <c r="C289" s="285" t="s">
        <v>220</v>
      </c>
      <c r="D289" s="289" t="s">
        <v>368</v>
      </c>
      <c r="E289" s="291"/>
      <c r="F289" s="129"/>
    </row>
    <row r="290" s="272" customFormat="1" ht="15" customHeight="1" spans="1:6">
      <c r="A290" s="285" t="s">
        <v>356</v>
      </c>
      <c r="B290" s="285" t="s">
        <v>150</v>
      </c>
      <c r="C290" s="285" t="s">
        <v>228</v>
      </c>
      <c r="D290" s="289" t="s">
        <v>369</v>
      </c>
      <c r="E290" s="291"/>
      <c r="F290" s="129"/>
    </row>
    <row r="291" s="272" customFormat="1" ht="15" customHeight="1" spans="1:6">
      <c r="A291" s="285" t="s">
        <v>356</v>
      </c>
      <c r="B291" s="285" t="s">
        <v>150</v>
      </c>
      <c r="C291" s="285">
        <v>99</v>
      </c>
      <c r="D291" s="289" t="s">
        <v>370</v>
      </c>
      <c r="E291" s="291">
        <f>84+85</f>
        <v>169</v>
      </c>
      <c r="F291" s="129"/>
    </row>
    <row r="292" s="272" customFormat="1" ht="15" customHeight="1" spans="1:6">
      <c r="A292" s="285" t="s">
        <v>356</v>
      </c>
      <c r="B292" s="285" t="s">
        <v>153</v>
      </c>
      <c r="C292" s="285"/>
      <c r="D292" s="283" t="s">
        <v>371</v>
      </c>
      <c r="E292" s="284">
        <f>SUM(E293:E299)</f>
        <v>87.37</v>
      </c>
      <c r="F292" s="129"/>
    </row>
    <row r="293" s="272" customFormat="1" ht="15" customHeight="1" spans="1:6">
      <c r="A293" s="285" t="s">
        <v>356</v>
      </c>
      <c r="B293" s="285" t="s">
        <v>153</v>
      </c>
      <c r="C293" s="285" t="s">
        <v>150</v>
      </c>
      <c r="D293" s="289" t="s">
        <v>152</v>
      </c>
      <c r="E293" s="291">
        <v>35.67</v>
      </c>
      <c r="F293" s="129"/>
    </row>
    <row r="294" s="272" customFormat="1" ht="15" customHeight="1" spans="1:6">
      <c r="A294" s="285" t="s">
        <v>356</v>
      </c>
      <c r="B294" s="285" t="s">
        <v>153</v>
      </c>
      <c r="C294" s="285" t="s">
        <v>153</v>
      </c>
      <c r="D294" s="289" t="s">
        <v>154</v>
      </c>
      <c r="E294" s="291">
        <v>48</v>
      </c>
      <c r="F294" s="129"/>
    </row>
    <row r="295" s="272" customFormat="1" ht="15" customHeight="1" spans="1:6">
      <c r="A295" s="285" t="s">
        <v>356</v>
      </c>
      <c r="B295" s="285" t="s">
        <v>153</v>
      </c>
      <c r="C295" s="285" t="s">
        <v>155</v>
      </c>
      <c r="D295" s="289" t="s">
        <v>156</v>
      </c>
      <c r="E295" s="291"/>
      <c r="F295" s="129"/>
    </row>
    <row r="296" s="272" customFormat="1" ht="15" customHeight="1" spans="1:6">
      <c r="A296" s="285" t="s">
        <v>356</v>
      </c>
      <c r="B296" s="285" t="s">
        <v>153</v>
      </c>
      <c r="C296" s="285" t="s">
        <v>157</v>
      </c>
      <c r="D296" s="289" t="s">
        <v>372</v>
      </c>
      <c r="E296" s="291">
        <v>3.7</v>
      </c>
      <c r="F296" s="129"/>
    </row>
    <row r="297" s="272" customFormat="1" ht="15" customHeight="1" spans="1:6">
      <c r="A297" s="285" t="s">
        <v>356</v>
      </c>
      <c r="B297" s="285" t="s">
        <v>153</v>
      </c>
      <c r="C297" s="285" t="s">
        <v>159</v>
      </c>
      <c r="D297" s="289" t="s">
        <v>373</v>
      </c>
      <c r="E297" s="291"/>
      <c r="F297" s="129"/>
    </row>
    <row r="298" s="272" customFormat="1" ht="15" customHeight="1" spans="1:6">
      <c r="A298" s="285" t="s">
        <v>356</v>
      </c>
      <c r="B298" s="285" t="s">
        <v>153</v>
      </c>
      <c r="C298" s="285" t="s">
        <v>161</v>
      </c>
      <c r="D298" s="289" t="s">
        <v>374</v>
      </c>
      <c r="E298" s="291"/>
      <c r="F298" s="129"/>
    </row>
    <row r="299" s="272" customFormat="1" ht="15" customHeight="1" spans="1:6">
      <c r="A299" s="285" t="s">
        <v>356</v>
      </c>
      <c r="B299" s="285" t="s">
        <v>153</v>
      </c>
      <c r="C299" s="285" t="s">
        <v>171</v>
      </c>
      <c r="D299" s="289" t="s">
        <v>375</v>
      </c>
      <c r="E299" s="291"/>
      <c r="F299" s="129"/>
    </row>
    <row r="300" s="272" customFormat="1" ht="15" customHeight="1" spans="1:6">
      <c r="A300" s="285" t="s">
        <v>356</v>
      </c>
      <c r="B300" s="285" t="s">
        <v>171</v>
      </c>
      <c r="C300" s="285"/>
      <c r="D300" s="292" t="s">
        <v>376</v>
      </c>
      <c r="E300" s="284">
        <f>SUM(E301:E303)</f>
        <v>111.21</v>
      </c>
      <c r="F300" s="129"/>
    </row>
    <row r="301" s="272" customFormat="1" ht="15" customHeight="1" spans="1:6">
      <c r="A301" s="285" t="s">
        <v>356</v>
      </c>
      <c r="B301" s="285" t="s">
        <v>171</v>
      </c>
      <c r="C301" s="285" t="s">
        <v>153</v>
      </c>
      <c r="D301" s="289" t="s">
        <v>377</v>
      </c>
      <c r="E301" s="291"/>
      <c r="F301" s="129"/>
    </row>
    <row r="302" s="272" customFormat="1" ht="15" customHeight="1" spans="1:6">
      <c r="A302" s="285" t="s">
        <v>356</v>
      </c>
      <c r="B302" s="285" t="s">
        <v>171</v>
      </c>
      <c r="C302" s="285" t="s">
        <v>155</v>
      </c>
      <c r="D302" s="289" t="s">
        <v>378</v>
      </c>
      <c r="E302" s="291"/>
      <c r="F302" s="129"/>
    </row>
    <row r="303" s="272" customFormat="1" ht="15" customHeight="1" spans="1:6">
      <c r="A303" s="285" t="s">
        <v>356</v>
      </c>
      <c r="B303" s="285" t="s">
        <v>171</v>
      </c>
      <c r="C303" s="285" t="s">
        <v>171</v>
      </c>
      <c r="D303" s="289" t="s">
        <v>379</v>
      </c>
      <c r="E303" s="291">
        <v>111.21</v>
      </c>
      <c r="F303" s="129"/>
    </row>
    <row r="304" s="272" customFormat="1" ht="15" customHeight="1" spans="1:6">
      <c r="A304" s="285" t="s">
        <v>380</v>
      </c>
      <c r="B304" s="285"/>
      <c r="C304" s="285"/>
      <c r="D304" s="283" t="s">
        <v>381</v>
      </c>
      <c r="E304" s="284">
        <f>E305+E324+E332+E334+E343+E350+E357+E365+E374++E377+E381+E385</f>
        <v>25516.04</v>
      </c>
      <c r="F304" s="129"/>
    </row>
    <row r="305" s="272" customFormat="1" ht="15" customHeight="1" spans="1:6">
      <c r="A305" s="285" t="s">
        <v>380</v>
      </c>
      <c r="B305" s="285" t="s">
        <v>150</v>
      </c>
      <c r="C305" s="285"/>
      <c r="D305" s="283" t="s">
        <v>382</v>
      </c>
      <c r="E305" s="284">
        <f>SUM(E306:E323)</f>
        <v>983.06</v>
      </c>
      <c r="F305" s="129"/>
    </row>
    <row r="306" s="272" customFormat="1" ht="15" customHeight="1" spans="1:6">
      <c r="A306" s="285" t="s">
        <v>380</v>
      </c>
      <c r="B306" s="285" t="s">
        <v>150</v>
      </c>
      <c r="C306" s="285" t="s">
        <v>150</v>
      </c>
      <c r="D306" s="289" t="s">
        <v>152</v>
      </c>
      <c r="E306" s="291">
        <v>194.48</v>
      </c>
      <c r="F306" s="129"/>
    </row>
    <row r="307" s="272" customFormat="1" ht="15" customHeight="1" spans="1:6">
      <c r="A307" s="285" t="s">
        <v>380</v>
      </c>
      <c r="B307" s="285" t="s">
        <v>150</v>
      </c>
      <c r="C307" s="285" t="s">
        <v>153</v>
      </c>
      <c r="D307" s="289" t="s">
        <v>154</v>
      </c>
      <c r="E307" s="291"/>
      <c r="F307" s="129"/>
    </row>
    <row r="308" s="272" customFormat="1" ht="15" customHeight="1" spans="1:6">
      <c r="A308" s="285" t="s">
        <v>380</v>
      </c>
      <c r="B308" s="285" t="s">
        <v>150</v>
      </c>
      <c r="C308" s="285" t="s">
        <v>155</v>
      </c>
      <c r="D308" s="289" t="s">
        <v>156</v>
      </c>
      <c r="E308" s="291"/>
      <c r="F308" s="129"/>
    </row>
    <row r="309" s="272" customFormat="1" ht="15" customHeight="1" spans="1:6">
      <c r="A309" s="285" t="s">
        <v>380</v>
      </c>
      <c r="B309" s="285" t="s">
        <v>150</v>
      </c>
      <c r="C309" s="285" t="s">
        <v>157</v>
      </c>
      <c r="D309" s="289" t="s">
        <v>383</v>
      </c>
      <c r="E309" s="291">
        <v>8.53</v>
      </c>
      <c r="F309" s="129"/>
    </row>
    <row r="310" s="272" customFormat="1" ht="15" customHeight="1" spans="1:6">
      <c r="A310" s="285" t="s">
        <v>380</v>
      </c>
      <c r="B310" s="285" t="s">
        <v>150</v>
      </c>
      <c r="C310" s="285" t="s">
        <v>159</v>
      </c>
      <c r="D310" s="289" t="s">
        <v>384</v>
      </c>
      <c r="E310" s="291">
        <v>17.65</v>
      </c>
      <c r="F310" s="129"/>
    </row>
    <row r="311" s="272" customFormat="1" ht="15" customHeight="1" spans="1:6">
      <c r="A311" s="285" t="s">
        <v>380</v>
      </c>
      <c r="B311" s="285" t="s">
        <v>150</v>
      </c>
      <c r="C311" s="285" t="s">
        <v>161</v>
      </c>
      <c r="D311" s="289" t="s">
        <v>385</v>
      </c>
      <c r="E311" s="291">
        <v>7.24</v>
      </c>
      <c r="F311" s="129"/>
    </row>
    <row r="312" s="272" customFormat="1" ht="15" customHeight="1" spans="1:6">
      <c r="A312" s="285" t="s">
        <v>380</v>
      </c>
      <c r="B312" s="285" t="s">
        <v>150</v>
      </c>
      <c r="C312" s="285" t="s">
        <v>163</v>
      </c>
      <c r="D312" s="289" t="s">
        <v>386</v>
      </c>
      <c r="E312" s="291"/>
      <c r="F312" s="129"/>
    </row>
    <row r="313" s="272" customFormat="1" ht="15" customHeight="1" spans="1:6">
      <c r="A313" s="285" t="s">
        <v>380</v>
      </c>
      <c r="B313" s="285" t="s">
        <v>150</v>
      </c>
      <c r="C313" s="285" t="s">
        <v>165</v>
      </c>
      <c r="D313" s="289" t="s">
        <v>203</v>
      </c>
      <c r="E313" s="291"/>
      <c r="F313" s="129"/>
    </row>
    <row r="314" s="272" customFormat="1" ht="15" customHeight="1" spans="1:6">
      <c r="A314" s="285" t="s">
        <v>380</v>
      </c>
      <c r="B314" s="285" t="s">
        <v>150</v>
      </c>
      <c r="C314" s="285" t="s">
        <v>167</v>
      </c>
      <c r="D314" s="289" t="s">
        <v>387</v>
      </c>
      <c r="E314" s="291">
        <v>155.16</v>
      </c>
      <c r="F314" s="129"/>
    </row>
    <row r="315" s="272" customFormat="1" ht="15" customHeight="1" spans="1:6">
      <c r="A315" s="285" t="s">
        <v>380</v>
      </c>
      <c r="B315" s="285" t="s">
        <v>150</v>
      </c>
      <c r="C315" s="285" t="s">
        <v>207</v>
      </c>
      <c r="D315" s="289" t="s">
        <v>388</v>
      </c>
      <c r="E315" s="291"/>
      <c r="F315" s="129"/>
    </row>
    <row r="316" s="272" customFormat="1" ht="15" customHeight="1" spans="1:6">
      <c r="A316" s="285" t="s">
        <v>380</v>
      </c>
      <c r="B316" s="285" t="s">
        <v>150</v>
      </c>
      <c r="C316" s="285" t="s">
        <v>214</v>
      </c>
      <c r="D316" s="289" t="s">
        <v>389</v>
      </c>
      <c r="E316" s="291"/>
      <c r="F316" s="129"/>
    </row>
    <row r="317" s="272" customFormat="1" ht="15" customHeight="1" spans="1:6">
      <c r="A317" s="285" t="s">
        <v>380</v>
      </c>
      <c r="B317" s="285" t="s">
        <v>150</v>
      </c>
      <c r="C317" s="285" t="s">
        <v>270</v>
      </c>
      <c r="D317" s="289" t="s">
        <v>390</v>
      </c>
      <c r="E317" s="291"/>
      <c r="F317" s="129"/>
    </row>
    <row r="318" s="272" customFormat="1" ht="15" customHeight="1" spans="1:6">
      <c r="A318" s="285" t="s">
        <v>380</v>
      </c>
      <c r="B318" s="285" t="s">
        <v>150</v>
      </c>
      <c r="C318" s="285" t="s">
        <v>220</v>
      </c>
      <c r="D318" s="289" t="s">
        <v>391</v>
      </c>
      <c r="E318" s="291">
        <v>0</v>
      </c>
      <c r="F318" s="129"/>
    </row>
    <row r="319" s="272" customFormat="1" ht="15" customHeight="1" spans="1:6">
      <c r="A319" s="285" t="s">
        <v>380</v>
      </c>
      <c r="B319" s="285" t="s">
        <v>150</v>
      </c>
      <c r="C319" s="285" t="s">
        <v>228</v>
      </c>
      <c r="D319" s="289" t="s">
        <v>392</v>
      </c>
      <c r="E319" s="291">
        <v>0</v>
      </c>
      <c r="F319" s="129"/>
    </row>
    <row r="320" s="272" customFormat="1" ht="15" customHeight="1" spans="1:6">
      <c r="A320" s="285" t="s">
        <v>380</v>
      </c>
      <c r="B320" s="285" t="s">
        <v>150</v>
      </c>
      <c r="C320" s="285" t="s">
        <v>274</v>
      </c>
      <c r="D320" s="289" t="s">
        <v>393</v>
      </c>
      <c r="E320" s="291">
        <v>0</v>
      </c>
      <c r="F320" s="129"/>
    </row>
    <row r="321" s="272" customFormat="1" ht="15" customHeight="1" spans="1:6">
      <c r="A321" s="285" t="s">
        <v>380</v>
      </c>
      <c r="B321" s="285" t="s">
        <v>150</v>
      </c>
      <c r="C321" s="285" t="s">
        <v>276</v>
      </c>
      <c r="D321" s="289" t="s">
        <v>394</v>
      </c>
      <c r="E321" s="291">
        <v>600</v>
      </c>
      <c r="F321" s="129"/>
    </row>
    <row r="322" s="272" customFormat="1" ht="15" customHeight="1" spans="1:6">
      <c r="A322" s="285" t="s">
        <v>380</v>
      </c>
      <c r="B322" s="285" t="s">
        <v>150</v>
      </c>
      <c r="C322" s="285" t="s">
        <v>169</v>
      </c>
      <c r="D322" s="289" t="s">
        <v>170</v>
      </c>
      <c r="E322" s="291"/>
      <c r="F322" s="129"/>
    </row>
    <row r="323" s="272" customFormat="1" ht="15" customHeight="1" spans="1:6">
      <c r="A323" s="285" t="s">
        <v>380</v>
      </c>
      <c r="B323" s="285" t="s">
        <v>150</v>
      </c>
      <c r="C323" s="285" t="s">
        <v>171</v>
      </c>
      <c r="D323" s="289" t="s">
        <v>395</v>
      </c>
      <c r="E323" s="291"/>
      <c r="F323" s="129"/>
    </row>
    <row r="324" s="272" customFormat="1" ht="15" customHeight="1" spans="1:6">
      <c r="A324" s="285" t="s">
        <v>380</v>
      </c>
      <c r="B324" s="285" t="s">
        <v>153</v>
      </c>
      <c r="C324" s="285"/>
      <c r="D324" s="283" t="s">
        <v>396</v>
      </c>
      <c r="E324" s="284">
        <f>SUM(E325:E331)</f>
        <v>2319.93</v>
      </c>
      <c r="F324" s="129"/>
    </row>
    <row r="325" s="272" customFormat="1" ht="15" customHeight="1" spans="1:6">
      <c r="A325" s="285" t="s">
        <v>380</v>
      </c>
      <c r="B325" s="285" t="s">
        <v>153</v>
      </c>
      <c r="C325" s="285" t="s">
        <v>150</v>
      </c>
      <c r="D325" s="289" t="s">
        <v>152</v>
      </c>
      <c r="E325" s="291">
        <v>149.53</v>
      </c>
      <c r="F325" s="129"/>
    </row>
    <row r="326" s="272" customFormat="1" ht="15" customHeight="1" spans="1:6">
      <c r="A326" s="285" t="s">
        <v>380</v>
      </c>
      <c r="B326" s="285" t="s">
        <v>153</v>
      </c>
      <c r="C326" s="285" t="s">
        <v>153</v>
      </c>
      <c r="D326" s="289" t="s">
        <v>154</v>
      </c>
      <c r="E326" s="291"/>
      <c r="F326" s="129"/>
    </row>
    <row r="327" s="272" customFormat="1" ht="15" customHeight="1" spans="1:6">
      <c r="A327" s="285" t="s">
        <v>380</v>
      </c>
      <c r="B327" s="285" t="s">
        <v>153</v>
      </c>
      <c r="C327" s="285" t="s">
        <v>155</v>
      </c>
      <c r="D327" s="289" t="s">
        <v>156</v>
      </c>
      <c r="E327" s="291"/>
      <c r="F327" s="129"/>
    </row>
    <row r="328" s="272" customFormat="1" ht="15" customHeight="1" spans="1:6">
      <c r="A328" s="285" t="s">
        <v>380</v>
      </c>
      <c r="B328" s="285" t="s">
        <v>153</v>
      </c>
      <c r="C328" s="285" t="s">
        <v>161</v>
      </c>
      <c r="D328" s="289" t="s">
        <v>397</v>
      </c>
      <c r="E328" s="291"/>
      <c r="F328" s="129"/>
    </row>
    <row r="329" s="272" customFormat="1" ht="15" customHeight="1" spans="1:6">
      <c r="A329" s="285" t="s">
        <v>380</v>
      </c>
      <c r="B329" s="285" t="s">
        <v>153</v>
      </c>
      <c r="C329" s="285" t="s">
        <v>163</v>
      </c>
      <c r="D329" s="289" t="s">
        <v>398</v>
      </c>
      <c r="E329" s="291"/>
      <c r="F329" s="129"/>
    </row>
    <row r="330" s="272" customFormat="1" ht="15" customHeight="1" spans="1:6">
      <c r="A330" s="285" t="s">
        <v>380</v>
      </c>
      <c r="B330" s="285" t="s">
        <v>153</v>
      </c>
      <c r="C330" s="285" t="s">
        <v>165</v>
      </c>
      <c r="D330" s="289" t="s">
        <v>399</v>
      </c>
      <c r="E330" s="291">
        <v>2104.8</v>
      </c>
      <c r="F330" s="129"/>
    </row>
    <row r="331" s="272" customFormat="1" ht="15" customHeight="1" spans="1:6">
      <c r="A331" s="285" t="s">
        <v>380</v>
      </c>
      <c r="B331" s="285" t="s">
        <v>153</v>
      </c>
      <c r="C331" s="285" t="s">
        <v>171</v>
      </c>
      <c r="D331" s="289" t="s">
        <v>400</v>
      </c>
      <c r="E331" s="291">
        <v>65.6</v>
      </c>
      <c r="F331" s="129"/>
    </row>
    <row r="332" s="272" customFormat="1" ht="15" customHeight="1" spans="1:6">
      <c r="A332" s="285" t="s">
        <v>380</v>
      </c>
      <c r="B332" s="285" t="s">
        <v>157</v>
      </c>
      <c r="C332" s="285"/>
      <c r="D332" s="283" t="s">
        <v>401</v>
      </c>
      <c r="E332" s="291"/>
      <c r="F332" s="129"/>
    </row>
    <row r="333" s="272" customFormat="1" ht="15" customHeight="1" spans="1:6">
      <c r="A333" s="285" t="s">
        <v>380</v>
      </c>
      <c r="B333" s="285" t="s">
        <v>157</v>
      </c>
      <c r="C333" s="285" t="s">
        <v>153</v>
      </c>
      <c r="D333" s="289" t="s">
        <v>402</v>
      </c>
      <c r="E333" s="291"/>
      <c r="F333" s="129"/>
    </row>
    <row r="334" s="272" customFormat="1" ht="15" customHeight="1" spans="1:6">
      <c r="A334" s="285" t="s">
        <v>380</v>
      </c>
      <c r="B334" s="285" t="s">
        <v>159</v>
      </c>
      <c r="C334" s="285"/>
      <c r="D334" s="283" t="s">
        <v>403</v>
      </c>
      <c r="E334" s="284">
        <f>SUM(E335:E342)</f>
        <v>10134.05</v>
      </c>
      <c r="F334" s="129"/>
    </row>
    <row r="335" s="272" customFormat="1" ht="15" customHeight="1" spans="1:6">
      <c r="A335" s="285" t="s">
        <v>380</v>
      </c>
      <c r="B335" s="285" t="s">
        <v>159</v>
      </c>
      <c r="C335" s="285" t="s">
        <v>150</v>
      </c>
      <c r="D335" s="289" t="s">
        <v>404</v>
      </c>
      <c r="E335" s="291">
        <v>2042</v>
      </c>
      <c r="F335" s="129"/>
    </row>
    <row r="336" s="272" customFormat="1" ht="15" customHeight="1" spans="1:6">
      <c r="A336" s="285" t="s">
        <v>380</v>
      </c>
      <c r="B336" s="285" t="s">
        <v>159</v>
      </c>
      <c r="C336" s="285" t="s">
        <v>153</v>
      </c>
      <c r="D336" s="289" t="s">
        <v>405</v>
      </c>
      <c r="E336" s="291"/>
      <c r="F336" s="129"/>
    </row>
    <row r="337" s="272" customFormat="1" ht="15" customHeight="1" spans="1:6">
      <c r="A337" s="285" t="s">
        <v>380</v>
      </c>
      <c r="B337" s="285" t="s">
        <v>159</v>
      </c>
      <c r="C337" s="285" t="s">
        <v>155</v>
      </c>
      <c r="D337" s="289" t="s">
        <v>406</v>
      </c>
      <c r="E337" s="291"/>
      <c r="F337" s="129"/>
    </row>
    <row r="338" s="272" customFormat="1" ht="15" customHeight="1" spans="1:6">
      <c r="A338" s="285" t="s">
        <v>380</v>
      </c>
      <c r="B338" s="285" t="s">
        <v>159</v>
      </c>
      <c r="C338" s="285" t="s">
        <v>159</v>
      </c>
      <c r="D338" s="289" t="s">
        <v>407</v>
      </c>
      <c r="E338" s="291">
        <v>7055.38</v>
      </c>
      <c r="F338" s="129"/>
    </row>
    <row r="339" s="272" customFormat="1" ht="15" customHeight="1" spans="1:6">
      <c r="A339" s="285" t="s">
        <v>380</v>
      </c>
      <c r="B339" s="285" t="s">
        <v>159</v>
      </c>
      <c r="C339" s="285" t="s">
        <v>161</v>
      </c>
      <c r="D339" s="289" t="s">
        <v>408</v>
      </c>
      <c r="E339" s="291"/>
      <c r="F339" s="129"/>
    </row>
    <row r="340" s="272" customFormat="1" ht="15" customHeight="1" spans="1:6">
      <c r="A340" s="285" t="s">
        <v>380</v>
      </c>
      <c r="B340" s="285" t="s">
        <v>159</v>
      </c>
      <c r="C340" s="285" t="s">
        <v>163</v>
      </c>
      <c r="D340" s="289" t="s">
        <v>409</v>
      </c>
      <c r="E340" s="291"/>
      <c r="F340" s="129"/>
    </row>
    <row r="341" s="272" customFormat="1" ht="15" customHeight="1" spans="1:6">
      <c r="A341" s="285" t="s">
        <v>380</v>
      </c>
      <c r="B341" s="285" t="s">
        <v>159</v>
      </c>
      <c r="C341" s="285" t="s">
        <v>165</v>
      </c>
      <c r="D341" s="289" t="s">
        <v>410</v>
      </c>
      <c r="E341" s="291">
        <v>1036.67</v>
      </c>
      <c r="F341" s="129"/>
    </row>
    <row r="342" s="272" customFormat="1" ht="15" customHeight="1" spans="1:6">
      <c r="A342" s="285" t="s">
        <v>380</v>
      </c>
      <c r="B342" s="285" t="s">
        <v>159</v>
      </c>
      <c r="C342" s="285" t="s">
        <v>171</v>
      </c>
      <c r="D342" s="289" t="s">
        <v>411</v>
      </c>
      <c r="E342" s="291"/>
      <c r="F342" s="129"/>
    </row>
    <row r="343" s="272" customFormat="1" ht="15" customHeight="1" spans="1:6">
      <c r="A343" s="285" t="s">
        <v>380</v>
      </c>
      <c r="B343" s="285" t="s">
        <v>165</v>
      </c>
      <c r="C343" s="285"/>
      <c r="D343" s="283" t="s">
        <v>412</v>
      </c>
      <c r="E343" s="284">
        <f>SUM(E344:E349)</f>
        <v>3089.4</v>
      </c>
      <c r="F343" s="129"/>
    </row>
    <row r="344" s="272" customFormat="1" ht="15" customHeight="1" spans="1:6">
      <c r="A344" s="285" t="s">
        <v>380</v>
      </c>
      <c r="B344" s="285" t="s">
        <v>165</v>
      </c>
      <c r="C344" s="285" t="s">
        <v>150</v>
      </c>
      <c r="D344" s="289" t="s">
        <v>413</v>
      </c>
      <c r="E344" s="291">
        <v>600</v>
      </c>
      <c r="F344" s="129"/>
    </row>
    <row r="345" s="272" customFormat="1" ht="15" customHeight="1" spans="1:6">
      <c r="A345" s="285" t="s">
        <v>380</v>
      </c>
      <c r="B345" s="285" t="s">
        <v>165</v>
      </c>
      <c r="C345" s="285" t="s">
        <v>153</v>
      </c>
      <c r="D345" s="289" t="s">
        <v>414</v>
      </c>
      <c r="E345" s="291"/>
      <c r="F345" s="129"/>
    </row>
    <row r="346" s="272" customFormat="1" ht="15" customHeight="1" spans="1:6">
      <c r="A346" s="285" t="s">
        <v>380</v>
      </c>
      <c r="B346" s="285" t="s">
        <v>165</v>
      </c>
      <c r="C346" s="285" t="s">
        <v>155</v>
      </c>
      <c r="D346" s="289" t="s">
        <v>415</v>
      </c>
      <c r="E346" s="291"/>
      <c r="F346" s="129"/>
    </row>
    <row r="347" s="272" customFormat="1" ht="15" customHeight="1" spans="1:6">
      <c r="A347" s="285" t="s">
        <v>380</v>
      </c>
      <c r="B347" s="285" t="s">
        <v>165</v>
      </c>
      <c r="C347" s="285" t="s">
        <v>159</v>
      </c>
      <c r="D347" s="289" t="s">
        <v>416</v>
      </c>
      <c r="E347" s="291">
        <v>246.4</v>
      </c>
      <c r="F347" s="129"/>
    </row>
    <row r="348" s="272" customFormat="1" ht="15" customHeight="1" spans="1:6">
      <c r="A348" s="285" t="s">
        <v>380</v>
      </c>
      <c r="B348" s="285" t="s">
        <v>165</v>
      </c>
      <c r="C348" s="285" t="s">
        <v>161</v>
      </c>
      <c r="D348" s="289" t="s">
        <v>417</v>
      </c>
      <c r="E348" s="291"/>
      <c r="F348" s="129"/>
    </row>
    <row r="349" s="272" customFormat="1" ht="15" customHeight="1" spans="1:6">
      <c r="A349" s="285" t="s">
        <v>380</v>
      </c>
      <c r="B349" s="285" t="s">
        <v>165</v>
      </c>
      <c r="C349" s="285" t="s">
        <v>171</v>
      </c>
      <c r="D349" s="289" t="s">
        <v>418</v>
      </c>
      <c r="E349" s="291">
        <f>148+2095</f>
        <v>2243</v>
      </c>
      <c r="F349" s="129"/>
    </row>
    <row r="350" s="272" customFormat="1" ht="15" customHeight="1" spans="1:6">
      <c r="A350" s="285" t="s">
        <v>380</v>
      </c>
      <c r="B350" s="285" t="s">
        <v>167</v>
      </c>
      <c r="C350" s="285"/>
      <c r="D350" s="283" t="s">
        <v>419</v>
      </c>
      <c r="E350" s="284">
        <f>SUM(E351:E356)</f>
        <v>152</v>
      </c>
      <c r="F350" s="129"/>
    </row>
    <row r="351" s="272" customFormat="1" ht="15" customHeight="1" spans="1:6">
      <c r="A351" s="285" t="s">
        <v>380</v>
      </c>
      <c r="B351" s="285" t="s">
        <v>167</v>
      </c>
      <c r="C351" s="285" t="s">
        <v>150</v>
      </c>
      <c r="D351" s="289" t="s">
        <v>420</v>
      </c>
      <c r="E351" s="291"/>
      <c r="F351" s="129"/>
    </row>
    <row r="352" s="272" customFormat="1" ht="15" customHeight="1" spans="1:6">
      <c r="A352" s="285" t="s">
        <v>380</v>
      </c>
      <c r="B352" s="285" t="s">
        <v>167</v>
      </c>
      <c r="C352" s="285" t="s">
        <v>153</v>
      </c>
      <c r="D352" s="289" t="s">
        <v>421</v>
      </c>
      <c r="E352" s="291">
        <v>28</v>
      </c>
      <c r="F352" s="129"/>
    </row>
    <row r="353" s="272" customFormat="1" ht="15" customHeight="1" spans="1:6">
      <c r="A353" s="285" t="s">
        <v>380</v>
      </c>
      <c r="B353" s="285" t="s">
        <v>167</v>
      </c>
      <c r="C353" s="285" t="s">
        <v>155</v>
      </c>
      <c r="D353" s="289" t="s">
        <v>422</v>
      </c>
      <c r="E353" s="291"/>
      <c r="F353" s="129"/>
    </row>
    <row r="354" s="272" customFormat="1" ht="15" customHeight="1" spans="1:6">
      <c r="A354" s="285" t="s">
        <v>380</v>
      </c>
      <c r="B354" s="285" t="s">
        <v>167</v>
      </c>
      <c r="C354" s="285" t="s">
        <v>157</v>
      </c>
      <c r="D354" s="289" t="s">
        <v>423</v>
      </c>
      <c r="E354" s="291"/>
      <c r="F354" s="129"/>
    </row>
    <row r="355" s="272" customFormat="1" ht="15" customHeight="1" spans="1:6">
      <c r="A355" s="285" t="s">
        <v>380</v>
      </c>
      <c r="B355" s="285" t="s">
        <v>167</v>
      </c>
      <c r="C355" s="285" t="s">
        <v>159</v>
      </c>
      <c r="D355" s="289" t="s">
        <v>424</v>
      </c>
      <c r="E355" s="291"/>
      <c r="F355" s="129"/>
    </row>
    <row r="356" s="272" customFormat="1" ht="15" customHeight="1" spans="1:6">
      <c r="A356" s="285" t="s">
        <v>380</v>
      </c>
      <c r="B356" s="285" t="s">
        <v>167</v>
      </c>
      <c r="C356" s="285" t="s">
        <v>171</v>
      </c>
      <c r="D356" s="289" t="s">
        <v>425</v>
      </c>
      <c r="E356" s="291">
        <v>124</v>
      </c>
      <c r="F356" s="129"/>
    </row>
    <row r="357" s="272" customFormat="1" ht="15" customHeight="1" spans="1:6">
      <c r="A357" s="285" t="s">
        <v>380</v>
      </c>
      <c r="B357" s="285" t="s">
        <v>207</v>
      </c>
      <c r="C357" s="285"/>
      <c r="D357" s="283" t="s">
        <v>426</v>
      </c>
      <c r="E357" s="284">
        <f>SUM(E358:E364)</f>
        <v>201</v>
      </c>
      <c r="F357" s="129"/>
    </row>
    <row r="358" s="272" customFormat="1" ht="15" customHeight="1" spans="1:6">
      <c r="A358" s="285" t="s">
        <v>380</v>
      </c>
      <c r="B358" s="285" t="s">
        <v>207</v>
      </c>
      <c r="C358" s="285" t="s">
        <v>150</v>
      </c>
      <c r="D358" s="289" t="s">
        <v>427</v>
      </c>
      <c r="E358" s="291"/>
      <c r="F358" s="129"/>
    </row>
    <row r="359" s="272" customFormat="1" ht="15" customHeight="1" spans="1:6">
      <c r="A359" s="285" t="s">
        <v>380</v>
      </c>
      <c r="B359" s="285" t="s">
        <v>207</v>
      </c>
      <c r="C359" s="285" t="s">
        <v>153</v>
      </c>
      <c r="D359" s="289" t="s">
        <v>428</v>
      </c>
      <c r="E359" s="291">
        <v>66</v>
      </c>
      <c r="F359" s="129"/>
    </row>
    <row r="360" s="272" customFormat="1" ht="15" customHeight="1" spans="1:6">
      <c r="A360" s="285" t="s">
        <v>380</v>
      </c>
      <c r="B360" s="285" t="s">
        <v>207</v>
      </c>
      <c r="C360" s="285" t="s">
        <v>155</v>
      </c>
      <c r="D360" s="289" t="s">
        <v>429</v>
      </c>
      <c r="E360" s="291"/>
      <c r="F360" s="129"/>
    </row>
    <row r="361" s="272" customFormat="1" ht="15" customHeight="1" spans="1:6">
      <c r="A361" s="285" t="s">
        <v>380</v>
      </c>
      <c r="B361" s="285" t="s">
        <v>207</v>
      </c>
      <c r="C361" s="285" t="s">
        <v>157</v>
      </c>
      <c r="D361" s="289" t="s">
        <v>430</v>
      </c>
      <c r="E361" s="291"/>
      <c r="F361" s="129"/>
    </row>
    <row r="362" s="272" customFormat="1" ht="15" customHeight="1" spans="1:6">
      <c r="A362" s="285" t="s">
        <v>380</v>
      </c>
      <c r="B362" s="285" t="s">
        <v>207</v>
      </c>
      <c r="C362" s="285" t="s">
        <v>159</v>
      </c>
      <c r="D362" s="289" t="s">
        <v>431</v>
      </c>
      <c r="E362" s="291"/>
      <c r="F362" s="129"/>
    </row>
    <row r="363" s="272" customFormat="1" ht="15" customHeight="1" spans="1:6">
      <c r="A363" s="285" t="s">
        <v>380</v>
      </c>
      <c r="B363" s="285" t="s">
        <v>207</v>
      </c>
      <c r="C363" s="285" t="s">
        <v>161</v>
      </c>
      <c r="D363" s="289" t="s">
        <v>432</v>
      </c>
      <c r="E363" s="291"/>
      <c r="F363" s="129"/>
    </row>
    <row r="364" s="272" customFormat="1" ht="15" customHeight="1" spans="1:6">
      <c r="A364" s="285" t="s">
        <v>380</v>
      </c>
      <c r="B364" s="285" t="s">
        <v>207</v>
      </c>
      <c r="C364" s="285" t="s">
        <v>171</v>
      </c>
      <c r="D364" s="289" t="s">
        <v>433</v>
      </c>
      <c r="E364" s="291">
        <v>135</v>
      </c>
      <c r="F364" s="129"/>
    </row>
    <row r="365" s="272" customFormat="1" ht="15" customHeight="1" spans="1:6">
      <c r="A365" s="285" t="s">
        <v>380</v>
      </c>
      <c r="B365" s="285" t="s">
        <v>214</v>
      </c>
      <c r="C365" s="285"/>
      <c r="D365" s="283" t="s">
        <v>434</v>
      </c>
      <c r="E365" s="284">
        <f>SUM(E366:E367)</f>
        <v>30.78</v>
      </c>
      <c r="F365" s="129"/>
    </row>
    <row r="366" s="272" customFormat="1" ht="15" customHeight="1" spans="1:6">
      <c r="A366" s="285" t="s">
        <v>380</v>
      </c>
      <c r="B366" s="285" t="s">
        <v>214</v>
      </c>
      <c r="C366" s="285" t="s">
        <v>150</v>
      </c>
      <c r="D366" s="289" t="s">
        <v>152</v>
      </c>
      <c r="E366" s="291">
        <v>29.08</v>
      </c>
      <c r="F366" s="129"/>
    </row>
    <row r="367" s="272" customFormat="1" ht="15" customHeight="1" spans="1:6">
      <c r="A367" s="285" t="s">
        <v>380</v>
      </c>
      <c r="B367" s="285" t="s">
        <v>214</v>
      </c>
      <c r="C367" s="285" t="s">
        <v>153</v>
      </c>
      <c r="D367" s="289" t="s">
        <v>154</v>
      </c>
      <c r="E367" s="291">
        <v>1.7</v>
      </c>
      <c r="F367" s="129"/>
    </row>
    <row r="368" s="272" customFormat="1" ht="15" customHeight="1" spans="1:6">
      <c r="A368" s="285" t="s">
        <v>380</v>
      </c>
      <c r="B368" s="285" t="s">
        <v>214</v>
      </c>
      <c r="C368" s="285" t="s">
        <v>155</v>
      </c>
      <c r="D368" s="289" t="s">
        <v>156</v>
      </c>
      <c r="E368" s="291"/>
      <c r="F368" s="129"/>
    </row>
    <row r="369" s="272" customFormat="1" ht="15" customHeight="1" spans="1:6">
      <c r="A369" s="285" t="s">
        <v>380</v>
      </c>
      <c r="B369" s="285" t="s">
        <v>214</v>
      </c>
      <c r="C369" s="285" t="s">
        <v>157</v>
      </c>
      <c r="D369" s="289" t="s">
        <v>435</v>
      </c>
      <c r="E369" s="291"/>
      <c r="F369" s="129"/>
    </row>
    <row r="370" s="272" customFormat="1" ht="15" customHeight="1" spans="1:6">
      <c r="A370" s="285" t="s">
        <v>380</v>
      </c>
      <c r="B370" s="285" t="s">
        <v>214</v>
      </c>
      <c r="C370" s="285" t="s">
        <v>159</v>
      </c>
      <c r="D370" s="289" t="s">
        <v>436</v>
      </c>
      <c r="E370" s="291"/>
      <c r="F370" s="129"/>
    </row>
    <row r="371" s="272" customFormat="1" ht="15" customHeight="1" spans="1:6">
      <c r="A371" s="285" t="s">
        <v>380</v>
      </c>
      <c r="B371" s="285" t="s">
        <v>214</v>
      </c>
      <c r="C371" s="285" t="s">
        <v>161</v>
      </c>
      <c r="D371" s="289" t="s">
        <v>437</v>
      </c>
      <c r="E371" s="291"/>
      <c r="F371" s="129"/>
    </row>
    <row r="372" s="272" customFormat="1" ht="15" customHeight="1" spans="1:6">
      <c r="A372" s="285" t="s">
        <v>380</v>
      </c>
      <c r="B372" s="285" t="s">
        <v>214</v>
      </c>
      <c r="C372" s="285" t="s">
        <v>163</v>
      </c>
      <c r="D372" s="289" t="s">
        <v>438</v>
      </c>
      <c r="E372" s="291"/>
      <c r="F372" s="129"/>
    </row>
    <row r="373" s="272" customFormat="1" ht="15" customHeight="1" spans="1:6">
      <c r="A373" s="285" t="s">
        <v>380</v>
      </c>
      <c r="B373" s="285" t="s">
        <v>214</v>
      </c>
      <c r="C373" s="285" t="s">
        <v>171</v>
      </c>
      <c r="D373" s="289" t="s">
        <v>439</v>
      </c>
      <c r="E373" s="291"/>
      <c r="F373" s="129"/>
    </row>
    <row r="374" s="272" customFormat="1" ht="15" customHeight="1" spans="1:6">
      <c r="A374" s="285" t="s">
        <v>380</v>
      </c>
      <c r="B374" s="285" t="s">
        <v>300</v>
      </c>
      <c r="C374" s="285"/>
      <c r="D374" s="283" t="s">
        <v>440</v>
      </c>
      <c r="E374" s="284">
        <f>SUM(E375:E376)</f>
        <v>5868</v>
      </c>
      <c r="F374" s="129"/>
    </row>
    <row r="375" s="272" customFormat="1" ht="15" customHeight="1" spans="1:6">
      <c r="A375" s="285" t="s">
        <v>380</v>
      </c>
      <c r="B375" s="285" t="s">
        <v>300</v>
      </c>
      <c r="C375" s="285" t="s">
        <v>150</v>
      </c>
      <c r="D375" s="289" t="s">
        <v>441</v>
      </c>
      <c r="E375" s="291">
        <f>65+4799</f>
        <v>4864</v>
      </c>
      <c r="F375" s="129"/>
    </row>
    <row r="376" s="272" customFormat="1" ht="15" customHeight="1" spans="1:6">
      <c r="A376" s="285" t="s">
        <v>380</v>
      </c>
      <c r="B376" s="285" t="s">
        <v>300</v>
      </c>
      <c r="C376" s="285" t="s">
        <v>153</v>
      </c>
      <c r="D376" s="289" t="s">
        <v>442</v>
      </c>
      <c r="E376" s="291">
        <v>1004</v>
      </c>
      <c r="F376" s="129"/>
    </row>
    <row r="377" s="272" customFormat="1" ht="15" customHeight="1" spans="1:6">
      <c r="A377" s="285" t="s">
        <v>380</v>
      </c>
      <c r="B377" s="285" t="s">
        <v>443</v>
      </c>
      <c r="C377" s="285"/>
      <c r="D377" s="283" t="s">
        <v>444</v>
      </c>
      <c r="E377" s="284">
        <f>SUM(E378:E380)</f>
        <v>2368.7</v>
      </c>
      <c r="F377" s="129"/>
    </row>
    <row r="378" s="272" customFormat="1" ht="15" customHeight="1" spans="1:6">
      <c r="A378" s="285" t="s">
        <v>380</v>
      </c>
      <c r="B378" s="285" t="s">
        <v>443</v>
      </c>
      <c r="C378" s="285" t="s">
        <v>150</v>
      </c>
      <c r="D378" s="289" t="s">
        <v>445</v>
      </c>
      <c r="E378" s="291">
        <v>110</v>
      </c>
      <c r="F378" s="129"/>
    </row>
    <row r="379" s="272" customFormat="1" ht="15" customHeight="1" spans="1:6">
      <c r="A379" s="285" t="s">
        <v>380</v>
      </c>
      <c r="B379" s="285" t="s">
        <v>443</v>
      </c>
      <c r="C379" s="285" t="s">
        <v>153</v>
      </c>
      <c r="D379" s="289" t="s">
        <v>446</v>
      </c>
      <c r="E379" s="291">
        <f>30+2221</f>
        <v>2251</v>
      </c>
      <c r="F379" s="129"/>
    </row>
    <row r="380" s="272" customFormat="1" ht="15" customHeight="1" spans="1:6">
      <c r="A380" s="285" t="s">
        <v>380</v>
      </c>
      <c r="B380" s="285" t="s">
        <v>443</v>
      </c>
      <c r="C380" s="285" t="s">
        <v>171</v>
      </c>
      <c r="D380" s="289" t="s">
        <v>447</v>
      </c>
      <c r="E380" s="291">
        <v>7.7</v>
      </c>
      <c r="F380" s="129"/>
    </row>
    <row r="381" s="272" customFormat="1" ht="15" customHeight="1" spans="1:6">
      <c r="A381" s="285" t="s">
        <v>380</v>
      </c>
      <c r="B381" s="285" t="s">
        <v>448</v>
      </c>
      <c r="C381" s="285"/>
      <c r="D381" s="283" t="s">
        <v>449</v>
      </c>
      <c r="E381" s="284">
        <f>SUM(E382:E384)</f>
        <v>248.78</v>
      </c>
      <c r="F381" s="129"/>
    </row>
    <row r="382" s="272" customFormat="1" ht="15" customHeight="1" spans="1:6">
      <c r="A382" s="285" t="s">
        <v>380</v>
      </c>
      <c r="B382" s="285" t="s">
        <v>448</v>
      </c>
      <c r="C382" s="285" t="s">
        <v>150</v>
      </c>
      <c r="D382" s="289" t="s">
        <v>450</v>
      </c>
      <c r="E382" s="291">
        <v>42.67</v>
      </c>
      <c r="F382" s="129"/>
    </row>
    <row r="383" s="272" customFormat="1" ht="15" customHeight="1" spans="1:6">
      <c r="A383" s="285" t="s">
        <v>380</v>
      </c>
      <c r="B383" s="285" t="s">
        <v>448</v>
      </c>
      <c r="C383" s="285" t="s">
        <v>153</v>
      </c>
      <c r="D383" s="289" t="s">
        <v>451</v>
      </c>
      <c r="E383" s="291">
        <v>206.11</v>
      </c>
      <c r="F383" s="129"/>
    </row>
    <row r="384" s="272" customFormat="1" ht="15" customHeight="1" spans="1:6">
      <c r="A384" s="285" t="s">
        <v>380</v>
      </c>
      <c r="B384" s="285" t="s">
        <v>448</v>
      </c>
      <c r="C384" s="285" t="s">
        <v>171</v>
      </c>
      <c r="D384" s="289" t="s">
        <v>452</v>
      </c>
      <c r="E384" s="291"/>
      <c r="F384" s="129"/>
    </row>
    <row r="385" s="272" customFormat="1" ht="15" customHeight="1" spans="1:6">
      <c r="A385" s="285" t="s">
        <v>380</v>
      </c>
      <c r="B385" s="285" t="s">
        <v>237</v>
      </c>
      <c r="C385" s="285"/>
      <c r="D385" s="283" t="s">
        <v>453</v>
      </c>
      <c r="E385" s="284">
        <f>SUM(E386:E391)</f>
        <v>120.34</v>
      </c>
      <c r="F385" s="129"/>
    </row>
    <row r="386" s="272" customFormat="1" ht="15" customHeight="1" spans="1:6">
      <c r="A386" s="285" t="s">
        <v>380</v>
      </c>
      <c r="B386" s="285" t="s">
        <v>237</v>
      </c>
      <c r="C386" s="285" t="s">
        <v>150</v>
      </c>
      <c r="D386" s="289" t="s">
        <v>152</v>
      </c>
      <c r="E386" s="291">
        <v>90.34</v>
      </c>
      <c r="F386" s="129"/>
    </row>
    <row r="387" s="272" customFormat="1" ht="15" customHeight="1" spans="1:6">
      <c r="A387" s="285" t="s">
        <v>380</v>
      </c>
      <c r="B387" s="285" t="s">
        <v>237</v>
      </c>
      <c r="C387" s="285" t="s">
        <v>153</v>
      </c>
      <c r="D387" s="289" t="s">
        <v>154</v>
      </c>
      <c r="E387" s="291">
        <v>30</v>
      </c>
      <c r="F387" s="129"/>
    </row>
    <row r="388" s="272" customFormat="1" ht="15" customHeight="1" spans="1:6">
      <c r="A388" s="285" t="s">
        <v>380</v>
      </c>
      <c r="B388" s="285" t="s">
        <v>237</v>
      </c>
      <c r="C388" s="285" t="s">
        <v>155</v>
      </c>
      <c r="D388" s="289" t="s">
        <v>156</v>
      </c>
      <c r="E388" s="291"/>
      <c r="F388" s="129"/>
    </row>
    <row r="389" s="272" customFormat="1" ht="15" customHeight="1" spans="1:6">
      <c r="A389" s="285" t="s">
        <v>380</v>
      </c>
      <c r="B389" s="285" t="s">
        <v>237</v>
      </c>
      <c r="C389" s="285" t="s">
        <v>157</v>
      </c>
      <c r="D389" s="289" t="s">
        <v>454</v>
      </c>
      <c r="E389" s="291"/>
      <c r="F389" s="129"/>
    </row>
    <row r="390" s="272" customFormat="1" ht="15" customHeight="1" spans="1:6">
      <c r="A390" s="285" t="s">
        <v>380</v>
      </c>
      <c r="B390" s="285" t="s">
        <v>237</v>
      </c>
      <c r="C390" s="285" t="s">
        <v>159</v>
      </c>
      <c r="D390" s="289" t="s">
        <v>455</v>
      </c>
      <c r="E390" s="291"/>
      <c r="F390" s="129"/>
    </row>
    <row r="391" s="272" customFormat="1" ht="15" customHeight="1" spans="1:6">
      <c r="A391" s="285" t="s">
        <v>380</v>
      </c>
      <c r="B391" s="285" t="s">
        <v>237</v>
      </c>
      <c r="C391" s="285" t="s">
        <v>169</v>
      </c>
      <c r="D391" s="289" t="s">
        <v>170</v>
      </c>
      <c r="E391" s="291"/>
      <c r="F391" s="129"/>
    </row>
    <row r="392" s="272" customFormat="1" ht="15" customHeight="1" spans="1:6">
      <c r="A392" s="285" t="s">
        <v>380</v>
      </c>
      <c r="B392" s="285" t="s">
        <v>237</v>
      </c>
      <c r="C392" s="285" t="s">
        <v>171</v>
      </c>
      <c r="D392" s="289" t="s">
        <v>456</v>
      </c>
      <c r="E392" s="291"/>
      <c r="F392" s="129"/>
    </row>
    <row r="393" s="272" customFormat="1" ht="15" customHeight="1" spans="1:6">
      <c r="A393" s="285" t="s">
        <v>457</v>
      </c>
      <c r="B393" s="285"/>
      <c r="C393" s="285"/>
      <c r="D393" s="283" t="s">
        <v>458</v>
      </c>
      <c r="E393" s="284">
        <f>E394+E399+E411+E415+E420+E424+E428</f>
        <v>7850.09</v>
      </c>
      <c r="F393" s="129"/>
    </row>
    <row r="394" s="272" customFormat="1" ht="15" customHeight="1" spans="1:6">
      <c r="A394" s="285" t="s">
        <v>457</v>
      </c>
      <c r="B394" s="285" t="s">
        <v>150</v>
      </c>
      <c r="C394" s="285"/>
      <c r="D394" s="283" t="s">
        <v>459</v>
      </c>
      <c r="E394" s="284">
        <f>SUM(E395:E398)</f>
        <v>1857.71</v>
      </c>
      <c r="F394" s="129"/>
    </row>
    <row r="395" s="272" customFormat="1" ht="15" customHeight="1" spans="1:6">
      <c r="A395" s="285" t="s">
        <v>457</v>
      </c>
      <c r="B395" s="285" t="s">
        <v>150</v>
      </c>
      <c r="C395" s="285" t="s">
        <v>150</v>
      </c>
      <c r="D395" s="289" t="s">
        <v>152</v>
      </c>
      <c r="E395" s="291">
        <v>293.66</v>
      </c>
      <c r="F395" s="129"/>
    </row>
    <row r="396" s="272" customFormat="1" ht="15" customHeight="1" spans="1:6">
      <c r="A396" s="285" t="s">
        <v>457</v>
      </c>
      <c r="B396" s="285" t="s">
        <v>150</v>
      </c>
      <c r="C396" s="285" t="s">
        <v>153</v>
      </c>
      <c r="D396" s="289" t="s">
        <v>154</v>
      </c>
      <c r="E396" s="291">
        <v>1494.75</v>
      </c>
      <c r="F396" s="129"/>
    </row>
    <row r="397" s="272" customFormat="1" ht="15" customHeight="1" spans="1:6">
      <c r="A397" s="285" t="s">
        <v>457</v>
      </c>
      <c r="B397" s="285" t="s">
        <v>150</v>
      </c>
      <c r="C397" s="285" t="s">
        <v>155</v>
      </c>
      <c r="D397" s="289" t="s">
        <v>156</v>
      </c>
      <c r="E397" s="291"/>
      <c r="F397" s="129"/>
    </row>
    <row r="398" s="272" customFormat="1" ht="21" customHeight="1" spans="1:6">
      <c r="A398" s="285" t="s">
        <v>457</v>
      </c>
      <c r="B398" s="285" t="s">
        <v>150</v>
      </c>
      <c r="C398" s="285" t="s">
        <v>171</v>
      </c>
      <c r="D398" s="289" t="s">
        <v>460</v>
      </c>
      <c r="E398" s="291">
        <v>69.3</v>
      </c>
      <c r="F398" s="129"/>
    </row>
    <row r="399" s="272" customFormat="1" ht="15" customHeight="1" spans="1:6">
      <c r="A399" s="285" t="s">
        <v>457</v>
      </c>
      <c r="B399" s="285" t="s">
        <v>157</v>
      </c>
      <c r="C399" s="285"/>
      <c r="D399" s="283" t="s">
        <v>461</v>
      </c>
      <c r="E399" s="284">
        <f>SUM(E400:E410)</f>
        <v>2835.04</v>
      </c>
      <c r="F399" s="129"/>
    </row>
    <row r="400" s="272" customFormat="1" ht="15" customHeight="1" spans="1:6">
      <c r="A400" s="285" t="s">
        <v>457</v>
      </c>
      <c r="B400" s="285" t="s">
        <v>157</v>
      </c>
      <c r="C400" s="285" t="s">
        <v>150</v>
      </c>
      <c r="D400" s="289" t="s">
        <v>462</v>
      </c>
      <c r="E400" s="291">
        <v>65.72</v>
      </c>
      <c r="F400" s="129"/>
    </row>
    <row r="401" s="272" customFormat="1" ht="15" customHeight="1" spans="1:6">
      <c r="A401" s="285" t="s">
        <v>457</v>
      </c>
      <c r="B401" s="285" t="s">
        <v>157</v>
      </c>
      <c r="C401" s="285" t="s">
        <v>153</v>
      </c>
      <c r="D401" s="289" t="s">
        <v>463</v>
      </c>
      <c r="E401" s="291">
        <v>149.91</v>
      </c>
      <c r="F401" s="129"/>
    </row>
    <row r="402" s="272" customFormat="1" ht="15" customHeight="1" spans="1:6">
      <c r="A402" s="285" t="s">
        <v>457</v>
      </c>
      <c r="B402" s="285" t="s">
        <v>157</v>
      </c>
      <c r="C402" s="285" t="s">
        <v>155</v>
      </c>
      <c r="D402" s="289" t="s">
        <v>464</v>
      </c>
      <c r="E402" s="291">
        <v>162.41</v>
      </c>
      <c r="F402" s="129"/>
    </row>
    <row r="403" s="272" customFormat="1" ht="15" customHeight="1" spans="1:6">
      <c r="A403" s="285" t="s">
        <v>457</v>
      </c>
      <c r="B403" s="285" t="s">
        <v>157</v>
      </c>
      <c r="C403" s="285" t="s">
        <v>157</v>
      </c>
      <c r="D403" s="289" t="s">
        <v>465</v>
      </c>
      <c r="E403" s="291"/>
      <c r="F403" s="129"/>
    </row>
    <row r="404" s="272" customFormat="1" ht="15" customHeight="1" spans="1:6">
      <c r="A404" s="285" t="s">
        <v>457</v>
      </c>
      <c r="B404" s="285" t="s">
        <v>157</v>
      </c>
      <c r="C404" s="285" t="s">
        <v>159</v>
      </c>
      <c r="D404" s="289" t="s">
        <v>466</v>
      </c>
      <c r="E404" s="291"/>
      <c r="F404" s="129"/>
    </row>
    <row r="405" s="272" customFormat="1" ht="15" customHeight="1" spans="1:6">
      <c r="A405" s="285" t="s">
        <v>457</v>
      </c>
      <c r="B405" s="285" t="s">
        <v>157</v>
      </c>
      <c r="C405" s="285" t="s">
        <v>161</v>
      </c>
      <c r="D405" s="289" t="s">
        <v>467</v>
      </c>
      <c r="E405" s="291"/>
      <c r="F405" s="129"/>
    </row>
    <row r="406" s="272" customFormat="1" ht="15" customHeight="1" spans="1:6">
      <c r="A406" s="285" t="s">
        <v>457</v>
      </c>
      <c r="B406" s="285" t="s">
        <v>157</v>
      </c>
      <c r="C406" s="285" t="s">
        <v>163</v>
      </c>
      <c r="D406" s="289" t="s">
        <v>468</v>
      </c>
      <c r="E406" s="291"/>
      <c r="F406" s="129"/>
    </row>
    <row r="407" s="272" customFormat="1" ht="15" customHeight="1" spans="1:6">
      <c r="A407" s="285" t="s">
        <v>457</v>
      </c>
      <c r="B407" s="285" t="s">
        <v>157</v>
      </c>
      <c r="C407" s="285" t="s">
        <v>165</v>
      </c>
      <c r="D407" s="289" t="s">
        <v>469</v>
      </c>
      <c r="E407" s="291">
        <v>2437</v>
      </c>
      <c r="F407" s="129"/>
    </row>
    <row r="408" s="272" customFormat="1" ht="15" customHeight="1" spans="1:6">
      <c r="A408" s="285" t="s">
        <v>457</v>
      </c>
      <c r="B408" s="285" t="s">
        <v>157</v>
      </c>
      <c r="C408" s="285" t="s">
        <v>167</v>
      </c>
      <c r="D408" s="289" t="s">
        <v>470</v>
      </c>
      <c r="E408" s="291"/>
      <c r="F408" s="129"/>
    </row>
    <row r="409" s="272" customFormat="1" ht="15" customHeight="1" spans="1:6">
      <c r="A409" s="285" t="s">
        <v>457</v>
      </c>
      <c r="B409" s="285" t="s">
        <v>157</v>
      </c>
      <c r="C409" s="285">
        <v>10</v>
      </c>
      <c r="D409" s="289" t="s">
        <v>471</v>
      </c>
      <c r="E409" s="291"/>
      <c r="F409" s="129"/>
    </row>
    <row r="410" s="272" customFormat="1" ht="15" customHeight="1" spans="1:6">
      <c r="A410" s="285" t="s">
        <v>457</v>
      </c>
      <c r="B410" s="285" t="s">
        <v>157</v>
      </c>
      <c r="C410" s="285">
        <v>99</v>
      </c>
      <c r="D410" s="289" t="s">
        <v>472</v>
      </c>
      <c r="E410" s="291">
        <v>20</v>
      </c>
      <c r="F410" s="129"/>
    </row>
    <row r="411" s="272" customFormat="1" ht="15" customHeight="1" spans="1:6">
      <c r="A411" s="285" t="s">
        <v>457</v>
      </c>
      <c r="B411" s="285" t="s">
        <v>163</v>
      </c>
      <c r="C411" s="285"/>
      <c r="D411" s="283" t="s">
        <v>473</v>
      </c>
      <c r="E411" s="284">
        <f>SUM(E412:E414)</f>
        <v>287.59</v>
      </c>
      <c r="F411" s="129"/>
    </row>
    <row r="412" s="272" customFormat="1" ht="15" customHeight="1" spans="1:6">
      <c r="A412" s="285" t="s">
        <v>457</v>
      </c>
      <c r="B412" s="285" t="s">
        <v>163</v>
      </c>
      <c r="C412" s="285" t="s">
        <v>276</v>
      </c>
      <c r="D412" s="289" t="s">
        <v>474</v>
      </c>
      <c r="E412" s="291"/>
      <c r="F412" s="129"/>
    </row>
    <row r="413" s="272" customFormat="1" ht="15" customHeight="1" spans="1:6">
      <c r="A413" s="285" t="s">
        <v>457</v>
      </c>
      <c r="B413" s="285" t="s">
        <v>163</v>
      </c>
      <c r="C413" s="285" t="s">
        <v>475</v>
      </c>
      <c r="D413" s="289" t="s">
        <v>476</v>
      </c>
      <c r="E413" s="291">
        <v>22.59</v>
      </c>
      <c r="F413" s="129"/>
    </row>
    <row r="414" s="272" customFormat="1" ht="15" customHeight="1" spans="1:6">
      <c r="A414" s="285" t="s">
        <v>457</v>
      </c>
      <c r="B414" s="285" t="s">
        <v>163</v>
      </c>
      <c r="C414" s="285" t="s">
        <v>171</v>
      </c>
      <c r="D414" s="289" t="s">
        <v>477</v>
      </c>
      <c r="E414" s="291">
        <v>265</v>
      </c>
      <c r="F414" s="129"/>
    </row>
    <row r="415" s="272" customFormat="1" ht="15" customHeight="1" spans="1:6">
      <c r="A415" s="285" t="s">
        <v>457</v>
      </c>
      <c r="B415" s="285" t="s">
        <v>214</v>
      </c>
      <c r="C415" s="285"/>
      <c r="D415" s="283" t="s">
        <v>478</v>
      </c>
      <c r="E415" s="284">
        <f>SUM(E416:E419)</f>
        <v>1633.89</v>
      </c>
      <c r="F415" s="129"/>
    </row>
    <row r="416" s="272" customFormat="1" ht="15" customHeight="1" spans="1:6">
      <c r="A416" s="285" t="s">
        <v>457</v>
      </c>
      <c r="B416" s="285" t="s">
        <v>214</v>
      </c>
      <c r="C416" s="285" t="s">
        <v>150</v>
      </c>
      <c r="D416" s="289" t="s">
        <v>479</v>
      </c>
      <c r="E416" s="291">
        <v>1120.58</v>
      </c>
      <c r="F416" s="129"/>
    </row>
    <row r="417" s="272" customFormat="1" ht="15" customHeight="1" spans="1:6">
      <c r="A417" s="285" t="s">
        <v>457</v>
      </c>
      <c r="B417" s="285" t="s">
        <v>214</v>
      </c>
      <c r="C417" s="285" t="s">
        <v>153</v>
      </c>
      <c r="D417" s="289" t="s">
        <v>480</v>
      </c>
      <c r="E417" s="291">
        <v>61.31</v>
      </c>
      <c r="F417" s="129"/>
    </row>
    <row r="418" s="272" customFormat="1" ht="15" customHeight="1" spans="1:6">
      <c r="A418" s="285" t="s">
        <v>457</v>
      </c>
      <c r="B418" s="285" t="s">
        <v>214</v>
      </c>
      <c r="C418" s="285" t="s">
        <v>155</v>
      </c>
      <c r="D418" s="289" t="s">
        <v>481</v>
      </c>
      <c r="E418" s="291">
        <v>340.7</v>
      </c>
      <c r="F418" s="129"/>
    </row>
    <row r="419" s="272" customFormat="1" ht="15" customHeight="1" spans="1:6">
      <c r="A419" s="285" t="s">
        <v>457</v>
      </c>
      <c r="B419" s="285" t="s">
        <v>214</v>
      </c>
      <c r="C419" s="285" t="s">
        <v>171</v>
      </c>
      <c r="D419" s="289" t="s">
        <v>482</v>
      </c>
      <c r="E419" s="291">
        <v>111.3</v>
      </c>
      <c r="F419" s="129"/>
    </row>
    <row r="420" s="272" customFormat="1" ht="15" customHeight="1" spans="1:6">
      <c r="A420" s="285" t="s">
        <v>457</v>
      </c>
      <c r="B420" s="285" t="s">
        <v>270</v>
      </c>
      <c r="C420" s="285"/>
      <c r="D420" s="283" t="s">
        <v>483</v>
      </c>
      <c r="E420" s="284">
        <f>SUM(E421:E423)</f>
        <v>934</v>
      </c>
      <c r="F420" s="129"/>
    </row>
    <row r="421" s="272" customFormat="1" ht="15" customHeight="1" spans="1:6">
      <c r="A421" s="285" t="s">
        <v>457</v>
      </c>
      <c r="B421" s="285" t="s">
        <v>270</v>
      </c>
      <c r="C421" s="285" t="s">
        <v>150</v>
      </c>
      <c r="D421" s="289" t="s">
        <v>484</v>
      </c>
      <c r="E421" s="291">
        <v>934</v>
      </c>
      <c r="F421" s="129"/>
    </row>
    <row r="422" s="272" customFormat="1" ht="15" customHeight="1" spans="1:6">
      <c r="A422" s="285" t="s">
        <v>457</v>
      </c>
      <c r="B422" s="285" t="s">
        <v>270</v>
      </c>
      <c r="C422" s="285" t="s">
        <v>153</v>
      </c>
      <c r="D422" s="289" t="s">
        <v>485</v>
      </c>
      <c r="E422" s="291"/>
      <c r="F422" s="129"/>
    </row>
    <row r="423" s="272" customFormat="1" ht="15" customHeight="1" spans="1:6">
      <c r="A423" s="285" t="s">
        <v>457</v>
      </c>
      <c r="B423" s="285" t="s">
        <v>270</v>
      </c>
      <c r="C423" s="285" t="s">
        <v>171</v>
      </c>
      <c r="D423" s="289" t="s">
        <v>486</v>
      </c>
      <c r="E423" s="291"/>
      <c r="F423" s="129"/>
    </row>
    <row r="424" s="272" customFormat="1" ht="15" customHeight="1" spans="1:6">
      <c r="A424" s="285" t="s">
        <v>457</v>
      </c>
      <c r="B424" s="285" t="s">
        <v>220</v>
      </c>
      <c r="C424" s="285"/>
      <c r="D424" s="283" t="s">
        <v>487</v>
      </c>
      <c r="E424" s="284">
        <f>SUM(E425:E427)</f>
        <v>140</v>
      </c>
      <c r="F424" s="129"/>
    </row>
    <row r="425" s="272" customFormat="1" ht="15" customHeight="1" spans="1:6">
      <c r="A425" s="285" t="s">
        <v>457</v>
      </c>
      <c r="B425" s="285" t="s">
        <v>220</v>
      </c>
      <c r="C425" s="285" t="s">
        <v>150</v>
      </c>
      <c r="D425" s="289" t="s">
        <v>488</v>
      </c>
      <c r="E425" s="291"/>
      <c r="F425" s="129"/>
    </row>
    <row r="426" s="272" customFormat="1" ht="15" customHeight="1" spans="1:6">
      <c r="A426" s="285" t="s">
        <v>457</v>
      </c>
      <c r="B426" s="285" t="s">
        <v>220</v>
      </c>
      <c r="C426" s="285" t="s">
        <v>153</v>
      </c>
      <c r="D426" s="289" t="s">
        <v>489</v>
      </c>
      <c r="E426" s="291"/>
      <c r="F426" s="129"/>
    </row>
    <row r="427" s="272" customFormat="1" ht="15" customHeight="1" spans="1:6">
      <c r="A427" s="285" t="s">
        <v>457</v>
      </c>
      <c r="B427" s="285" t="s">
        <v>220</v>
      </c>
      <c r="C427" s="285" t="s">
        <v>171</v>
      </c>
      <c r="D427" s="289" t="s">
        <v>490</v>
      </c>
      <c r="E427" s="291">
        <v>140</v>
      </c>
      <c r="F427" s="129"/>
    </row>
    <row r="428" s="272" customFormat="1" ht="15" customHeight="1" spans="1:6">
      <c r="A428" s="285" t="s">
        <v>457</v>
      </c>
      <c r="B428" s="285" t="s">
        <v>274</v>
      </c>
      <c r="C428" s="285"/>
      <c r="D428" s="283" t="s">
        <v>491</v>
      </c>
      <c r="E428" s="284">
        <f>SUM(E429:E436)</f>
        <v>161.86</v>
      </c>
      <c r="F428" s="129"/>
    </row>
    <row r="429" s="272" customFormat="1" ht="15" customHeight="1" spans="1:6">
      <c r="A429" s="285" t="s">
        <v>457</v>
      </c>
      <c r="B429" s="285" t="s">
        <v>274</v>
      </c>
      <c r="C429" s="285" t="s">
        <v>150</v>
      </c>
      <c r="D429" s="289" t="s">
        <v>152</v>
      </c>
      <c r="E429" s="291">
        <v>102.3</v>
      </c>
      <c r="F429" s="129"/>
    </row>
    <row r="430" s="272" customFormat="1" ht="15" customHeight="1" spans="1:6">
      <c r="A430" s="285" t="s">
        <v>457</v>
      </c>
      <c r="B430" s="285" t="s">
        <v>274</v>
      </c>
      <c r="C430" s="285" t="s">
        <v>153</v>
      </c>
      <c r="D430" s="289" t="s">
        <v>154</v>
      </c>
      <c r="E430" s="291"/>
      <c r="F430" s="129"/>
    </row>
    <row r="431" s="272" customFormat="1" ht="15" customHeight="1" spans="1:6">
      <c r="A431" s="285" t="s">
        <v>457</v>
      </c>
      <c r="B431" s="285" t="s">
        <v>274</v>
      </c>
      <c r="C431" s="285" t="s">
        <v>155</v>
      </c>
      <c r="D431" s="289" t="s">
        <v>156</v>
      </c>
      <c r="E431" s="291"/>
      <c r="F431" s="129"/>
    </row>
    <row r="432" s="272" customFormat="1" ht="15" customHeight="1" spans="1:6">
      <c r="A432" s="285" t="s">
        <v>457</v>
      </c>
      <c r="B432" s="285" t="s">
        <v>274</v>
      </c>
      <c r="C432" s="285" t="s">
        <v>157</v>
      </c>
      <c r="D432" s="289" t="s">
        <v>203</v>
      </c>
      <c r="E432" s="291"/>
      <c r="F432" s="129"/>
    </row>
    <row r="433" s="272" customFormat="1" ht="15" customHeight="1" spans="1:6">
      <c r="A433" s="285" t="s">
        <v>457</v>
      </c>
      <c r="B433" s="285" t="s">
        <v>274</v>
      </c>
      <c r="C433" s="285" t="s">
        <v>159</v>
      </c>
      <c r="D433" s="289" t="s">
        <v>492</v>
      </c>
      <c r="E433" s="291"/>
      <c r="F433" s="129"/>
    </row>
    <row r="434" s="272" customFormat="1" ht="15" customHeight="1" spans="1:6">
      <c r="A434" s="285" t="s">
        <v>457</v>
      </c>
      <c r="B434" s="285" t="s">
        <v>274</v>
      </c>
      <c r="C434" s="285" t="s">
        <v>161</v>
      </c>
      <c r="D434" s="289" t="s">
        <v>493</v>
      </c>
      <c r="E434" s="291">
        <v>59.56</v>
      </c>
      <c r="F434" s="129"/>
    </row>
    <row r="435" s="272" customFormat="1" ht="15" customHeight="1" spans="1:6">
      <c r="A435" s="285" t="s">
        <v>457</v>
      </c>
      <c r="B435" s="285" t="s">
        <v>274</v>
      </c>
      <c r="C435" s="285" t="s">
        <v>169</v>
      </c>
      <c r="D435" s="289" t="s">
        <v>170</v>
      </c>
      <c r="E435" s="291"/>
      <c r="F435" s="129"/>
    </row>
    <row r="436" s="272" customFormat="1" ht="15" customHeight="1" spans="1:6">
      <c r="A436" s="285" t="s">
        <v>457</v>
      </c>
      <c r="B436" s="285" t="s">
        <v>274</v>
      </c>
      <c r="C436" s="285" t="s">
        <v>171</v>
      </c>
      <c r="D436" s="289" t="s">
        <v>494</v>
      </c>
      <c r="E436" s="291"/>
      <c r="F436" s="129"/>
    </row>
    <row r="437" s="272" customFormat="1" ht="15" customHeight="1" spans="1:6">
      <c r="A437" s="285" t="s">
        <v>495</v>
      </c>
      <c r="B437" s="285"/>
      <c r="C437" s="285"/>
      <c r="D437" s="283" t="s">
        <v>496</v>
      </c>
      <c r="E437" s="284">
        <f>E438+E448+E457+E463</f>
        <v>154.85</v>
      </c>
      <c r="F437" s="129"/>
    </row>
    <row r="438" s="272" customFormat="1" ht="15" customHeight="1" spans="1:6">
      <c r="A438" s="285" t="s">
        <v>495</v>
      </c>
      <c r="B438" s="285" t="s">
        <v>150</v>
      </c>
      <c r="C438" s="285"/>
      <c r="D438" s="283" t="s">
        <v>497</v>
      </c>
      <c r="E438" s="284">
        <f>SUM(E439:E447)</f>
        <v>40</v>
      </c>
      <c r="F438" s="129"/>
    </row>
    <row r="439" s="272" customFormat="1" ht="15" customHeight="1" spans="1:6">
      <c r="A439" s="285" t="s">
        <v>495</v>
      </c>
      <c r="B439" s="285" t="s">
        <v>150</v>
      </c>
      <c r="C439" s="285" t="s">
        <v>150</v>
      </c>
      <c r="D439" s="289" t="s">
        <v>152</v>
      </c>
      <c r="E439" s="291">
        <v>40</v>
      </c>
      <c r="F439" s="129"/>
    </row>
    <row r="440" s="272" customFormat="1" ht="15" customHeight="1" spans="1:6">
      <c r="A440" s="285" t="s">
        <v>495</v>
      </c>
      <c r="B440" s="285" t="s">
        <v>150</v>
      </c>
      <c r="C440" s="285" t="s">
        <v>153</v>
      </c>
      <c r="D440" s="289" t="s">
        <v>154</v>
      </c>
      <c r="E440" s="291"/>
      <c r="F440" s="129"/>
    </row>
    <row r="441" s="272" customFormat="1" ht="15" customHeight="1" spans="1:6">
      <c r="A441" s="285" t="s">
        <v>495</v>
      </c>
      <c r="B441" s="285" t="s">
        <v>150</v>
      </c>
      <c r="C441" s="285" t="s">
        <v>155</v>
      </c>
      <c r="D441" s="289" t="s">
        <v>156</v>
      </c>
      <c r="E441" s="291"/>
      <c r="F441" s="129"/>
    </row>
    <row r="442" s="272" customFormat="1" ht="15" customHeight="1" spans="1:6">
      <c r="A442" s="285" t="s">
        <v>495</v>
      </c>
      <c r="B442" s="285" t="s">
        <v>150</v>
      </c>
      <c r="C442" s="285" t="s">
        <v>157</v>
      </c>
      <c r="D442" s="289" t="s">
        <v>498</v>
      </c>
      <c r="E442" s="291">
        <v>0</v>
      </c>
      <c r="F442" s="129"/>
    </row>
    <row r="443" s="272" customFormat="1" ht="15" customHeight="1" spans="1:6">
      <c r="A443" s="285" t="s">
        <v>495</v>
      </c>
      <c r="B443" s="285" t="s">
        <v>150</v>
      </c>
      <c r="C443" s="285" t="s">
        <v>159</v>
      </c>
      <c r="D443" s="289" t="s">
        <v>499</v>
      </c>
      <c r="E443" s="291">
        <v>0</v>
      </c>
      <c r="F443" s="129"/>
    </row>
    <row r="444" s="272" customFormat="1" ht="15" customHeight="1" spans="1:6">
      <c r="A444" s="285" t="s">
        <v>495</v>
      </c>
      <c r="B444" s="285" t="s">
        <v>150</v>
      </c>
      <c r="C444" s="285" t="s">
        <v>161</v>
      </c>
      <c r="D444" s="289" t="s">
        <v>500</v>
      </c>
      <c r="E444" s="291">
        <v>0</v>
      </c>
      <c r="F444" s="129"/>
    </row>
    <row r="445" s="272" customFormat="1" ht="15" customHeight="1" spans="1:6">
      <c r="A445" s="285" t="s">
        <v>495</v>
      </c>
      <c r="B445" s="285" t="s">
        <v>150</v>
      </c>
      <c r="C445" s="285" t="s">
        <v>163</v>
      </c>
      <c r="D445" s="289" t="s">
        <v>501</v>
      </c>
      <c r="E445" s="291">
        <v>0</v>
      </c>
      <c r="F445" s="129"/>
    </row>
    <row r="446" s="272" customFormat="1" ht="15" customHeight="1" spans="1:6">
      <c r="A446" s="285" t="s">
        <v>495</v>
      </c>
      <c r="B446" s="285" t="s">
        <v>150</v>
      </c>
      <c r="C446" s="285" t="s">
        <v>165</v>
      </c>
      <c r="D446" s="289" t="s">
        <v>502</v>
      </c>
      <c r="E446" s="291">
        <v>0</v>
      </c>
      <c r="F446" s="129"/>
    </row>
    <row r="447" s="272" customFormat="1" ht="15" customHeight="1" spans="1:6">
      <c r="A447" s="285" t="s">
        <v>495</v>
      </c>
      <c r="B447" s="285" t="s">
        <v>150</v>
      </c>
      <c r="C447" s="285" t="s">
        <v>171</v>
      </c>
      <c r="D447" s="289" t="s">
        <v>503</v>
      </c>
      <c r="E447" s="291"/>
      <c r="F447" s="129"/>
    </row>
    <row r="448" s="272" customFormat="1" ht="15" customHeight="1" spans="1:6">
      <c r="A448" s="285" t="s">
        <v>495</v>
      </c>
      <c r="B448" s="285" t="s">
        <v>155</v>
      </c>
      <c r="C448" s="285"/>
      <c r="D448" s="283" t="s">
        <v>504</v>
      </c>
      <c r="E448" s="284">
        <f>SUM(E449:E456)</f>
        <v>96.8</v>
      </c>
      <c r="F448" s="129"/>
    </row>
    <row r="449" s="272" customFormat="1" ht="15" customHeight="1" spans="1:6">
      <c r="A449" s="285" t="s">
        <v>495</v>
      </c>
      <c r="B449" s="285" t="s">
        <v>155</v>
      </c>
      <c r="C449" s="285" t="s">
        <v>150</v>
      </c>
      <c r="D449" s="289" t="s">
        <v>505</v>
      </c>
      <c r="E449" s="291"/>
      <c r="F449" s="129"/>
    </row>
    <row r="450" s="272" customFormat="1" ht="15" customHeight="1" spans="1:6">
      <c r="A450" s="285" t="s">
        <v>495</v>
      </c>
      <c r="B450" s="285" t="s">
        <v>155</v>
      </c>
      <c r="C450" s="285" t="s">
        <v>153</v>
      </c>
      <c r="D450" s="289" t="s">
        <v>506</v>
      </c>
      <c r="E450" s="291"/>
      <c r="F450" s="129"/>
    </row>
    <row r="451" s="272" customFormat="1" ht="15" customHeight="1" spans="1:6">
      <c r="A451" s="285" t="s">
        <v>495</v>
      </c>
      <c r="B451" s="285" t="s">
        <v>155</v>
      </c>
      <c r="C451" s="285" t="s">
        <v>155</v>
      </c>
      <c r="D451" s="289" t="s">
        <v>507</v>
      </c>
      <c r="E451" s="291"/>
      <c r="F451" s="129"/>
    </row>
    <row r="452" s="272" customFormat="1" ht="15" customHeight="1" spans="1:6">
      <c r="A452" s="285" t="s">
        <v>495</v>
      </c>
      <c r="B452" s="285" t="s">
        <v>155</v>
      </c>
      <c r="C452" s="285" t="s">
        <v>157</v>
      </c>
      <c r="D452" s="289" t="s">
        <v>508</v>
      </c>
      <c r="E452" s="291"/>
      <c r="F452" s="129"/>
    </row>
    <row r="453" s="272" customFormat="1" ht="15" customHeight="1" spans="1:6">
      <c r="A453" s="285" t="s">
        <v>495</v>
      </c>
      <c r="B453" s="285" t="s">
        <v>155</v>
      </c>
      <c r="C453" s="285" t="s">
        <v>159</v>
      </c>
      <c r="D453" s="289" t="s">
        <v>509</v>
      </c>
      <c r="E453" s="291"/>
      <c r="F453" s="129"/>
    </row>
    <row r="454" s="272" customFormat="1" ht="15" customHeight="1" spans="1:6">
      <c r="A454" s="285" t="s">
        <v>495</v>
      </c>
      <c r="B454" s="285" t="s">
        <v>155</v>
      </c>
      <c r="C454" s="285" t="s">
        <v>161</v>
      </c>
      <c r="D454" s="289" t="s">
        <v>510</v>
      </c>
      <c r="E454" s="291"/>
      <c r="F454" s="129"/>
    </row>
    <row r="455" s="272" customFormat="1" ht="15" customHeight="1" spans="1:6">
      <c r="A455" s="285" t="s">
        <v>495</v>
      </c>
      <c r="B455" s="285" t="s">
        <v>155</v>
      </c>
      <c r="C455" s="285" t="s">
        <v>163</v>
      </c>
      <c r="D455" s="289" t="s">
        <v>511</v>
      </c>
      <c r="E455" s="291"/>
      <c r="F455" s="129"/>
    </row>
    <row r="456" s="272" customFormat="1" ht="15" customHeight="1" spans="1:6">
      <c r="A456" s="285" t="s">
        <v>495</v>
      </c>
      <c r="B456" s="285" t="s">
        <v>155</v>
      </c>
      <c r="C456" s="285" t="s">
        <v>171</v>
      </c>
      <c r="D456" s="289" t="s">
        <v>512</v>
      </c>
      <c r="E456" s="291">
        <v>96.8</v>
      </c>
      <c r="F456" s="129"/>
    </row>
    <row r="457" s="272" customFormat="1" ht="15" customHeight="1" spans="1:6">
      <c r="A457" s="285" t="s">
        <v>495</v>
      </c>
      <c r="B457" s="285">
        <v>11</v>
      </c>
      <c r="C457" s="285"/>
      <c r="D457" s="283" t="s">
        <v>513</v>
      </c>
      <c r="E457" s="284">
        <f>SUM(E458:E462)</f>
        <v>4.6</v>
      </c>
      <c r="F457" s="129"/>
    </row>
    <row r="458" s="272" customFormat="1" ht="15" customHeight="1" spans="1:6">
      <c r="A458" s="285" t="s">
        <v>495</v>
      </c>
      <c r="B458" s="285">
        <v>11</v>
      </c>
      <c r="C458" s="285" t="s">
        <v>150</v>
      </c>
      <c r="D458" s="289" t="s">
        <v>514</v>
      </c>
      <c r="E458" s="291"/>
      <c r="F458" s="129"/>
    </row>
    <row r="459" s="272" customFormat="1" ht="15" customHeight="1" spans="1:6">
      <c r="A459" s="285" t="s">
        <v>495</v>
      </c>
      <c r="B459" s="285">
        <v>11</v>
      </c>
      <c r="C459" s="285" t="s">
        <v>153</v>
      </c>
      <c r="D459" s="289" t="s">
        <v>515</v>
      </c>
      <c r="E459" s="291"/>
      <c r="F459" s="129"/>
    </row>
    <row r="460" s="272" customFormat="1" ht="15" customHeight="1" spans="1:6">
      <c r="A460" s="285" t="s">
        <v>495</v>
      </c>
      <c r="B460" s="285">
        <v>11</v>
      </c>
      <c r="C460" s="285" t="s">
        <v>155</v>
      </c>
      <c r="D460" s="289" t="s">
        <v>516</v>
      </c>
      <c r="E460" s="291">
        <v>0</v>
      </c>
      <c r="F460" s="129"/>
    </row>
    <row r="461" s="272" customFormat="1" ht="15" customHeight="1" spans="1:6">
      <c r="A461" s="285" t="s">
        <v>495</v>
      </c>
      <c r="B461" s="285">
        <v>11</v>
      </c>
      <c r="C461" s="285" t="s">
        <v>157</v>
      </c>
      <c r="D461" s="289" t="s">
        <v>517</v>
      </c>
      <c r="E461" s="291">
        <v>0</v>
      </c>
      <c r="F461" s="129"/>
    </row>
    <row r="462" s="272" customFormat="1" ht="15" customHeight="1" spans="1:6">
      <c r="A462" s="285" t="s">
        <v>495</v>
      </c>
      <c r="B462" s="285">
        <v>11</v>
      </c>
      <c r="C462" s="285" t="s">
        <v>171</v>
      </c>
      <c r="D462" s="289" t="s">
        <v>518</v>
      </c>
      <c r="E462" s="291">
        <v>4.6</v>
      </c>
      <c r="F462" s="129"/>
    </row>
    <row r="463" s="272" customFormat="1" ht="15" customHeight="1" spans="1:6">
      <c r="A463" s="285" t="s">
        <v>495</v>
      </c>
      <c r="B463" s="285" t="s">
        <v>228</v>
      </c>
      <c r="C463" s="285"/>
      <c r="D463" s="283" t="s">
        <v>519</v>
      </c>
      <c r="E463" s="284">
        <f>SUM(E464:E473)</f>
        <v>13.45</v>
      </c>
      <c r="F463" s="129"/>
    </row>
    <row r="464" s="272" customFormat="1" ht="15" customHeight="1" spans="1:6">
      <c r="A464" s="285" t="s">
        <v>495</v>
      </c>
      <c r="B464" s="285" t="s">
        <v>228</v>
      </c>
      <c r="C464" s="285" t="s">
        <v>150</v>
      </c>
      <c r="D464" s="289" t="s">
        <v>152</v>
      </c>
      <c r="E464" s="291">
        <v>0</v>
      </c>
      <c r="F464" s="129"/>
    </row>
    <row r="465" s="272" customFormat="1" ht="15" customHeight="1" spans="1:6">
      <c r="A465" s="285" t="s">
        <v>495</v>
      </c>
      <c r="B465" s="285" t="s">
        <v>228</v>
      </c>
      <c r="C465" s="285" t="s">
        <v>153</v>
      </c>
      <c r="D465" s="289" t="s">
        <v>154</v>
      </c>
      <c r="E465" s="291">
        <v>6.2</v>
      </c>
      <c r="F465" s="129"/>
    </row>
    <row r="466" s="272" customFormat="1" ht="15" customHeight="1" spans="1:6">
      <c r="A466" s="285" t="s">
        <v>495</v>
      </c>
      <c r="B466" s="285" t="s">
        <v>228</v>
      </c>
      <c r="C466" s="285" t="s">
        <v>155</v>
      </c>
      <c r="D466" s="289" t="s">
        <v>156</v>
      </c>
      <c r="E466" s="291">
        <v>0</v>
      </c>
      <c r="F466" s="129"/>
    </row>
    <row r="467" s="272" customFormat="1" ht="15" customHeight="1" spans="1:6">
      <c r="A467" s="285" t="s">
        <v>495</v>
      </c>
      <c r="B467" s="285" t="s">
        <v>228</v>
      </c>
      <c r="C467" s="285" t="s">
        <v>161</v>
      </c>
      <c r="D467" s="289" t="s">
        <v>520</v>
      </c>
      <c r="E467" s="291">
        <v>0</v>
      </c>
      <c r="F467" s="129"/>
    </row>
    <row r="468" s="272" customFormat="1" ht="15" customHeight="1" spans="1:6">
      <c r="A468" s="285" t="s">
        <v>495</v>
      </c>
      <c r="B468" s="285" t="s">
        <v>228</v>
      </c>
      <c r="C468" s="285" t="s">
        <v>163</v>
      </c>
      <c r="D468" s="289" t="s">
        <v>521</v>
      </c>
      <c r="E468" s="291">
        <v>0</v>
      </c>
      <c r="F468" s="129"/>
    </row>
    <row r="469" s="272" customFormat="1" ht="15" customHeight="1" spans="1:6">
      <c r="A469" s="285" t="s">
        <v>495</v>
      </c>
      <c r="B469" s="285" t="s">
        <v>228</v>
      </c>
      <c r="C469" s="285" t="s">
        <v>165</v>
      </c>
      <c r="D469" s="289" t="s">
        <v>522</v>
      </c>
      <c r="E469" s="291">
        <v>0</v>
      </c>
      <c r="F469" s="129"/>
    </row>
    <row r="470" s="272" customFormat="1" ht="15" customHeight="1" spans="1:6">
      <c r="A470" s="285" t="s">
        <v>495</v>
      </c>
      <c r="B470" s="285" t="s">
        <v>228</v>
      </c>
      <c r="C470" s="285" t="s">
        <v>214</v>
      </c>
      <c r="D470" s="289" t="s">
        <v>203</v>
      </c>
      <c r="E470" s="291">
        <v>0</v>
      </c>
      <c r="F470" s="129"/>
    </row>
    <row r="471" s="272" customFormat="1" ht="15" customHeight="1" spans="1:6">
      <c r="A471" s="285" t="s">
        <v>495</v>
      </c>
      <c r="B471" s="285" t="s">
        <v>228</v>
      </c>
      <c r="C471" s="285" t="s">
        <v>220</v>
      </c>
      <c r="D471" s="289" t="s">
        <v>523</v>
      </c>
      <c r="E471" s="291">
        <v>0</v>
      </c>
      <c r="F471" s="129"/>
    </row>
    <row r="472" s="272" customFormat="1" ht="15" customHeight="1" spans="1:6">
      <c r="A472" s="285" t="s">
        <v>495</v>
      </c>
      <c r="B472" s="285" t="s">
        <v>228</v>
      </c>
      <c r="C472" s="285" t="s">
        <v>169</v>
      </c>
      <c r="D472" s="289" t="s">
        <v>170</v>
      </c>
      <c r="E472" s="291">
        <v>7.25</v>
      </c>
      <c r="F472" s="129"/>
    </row>
    <row r="473" s="272" customFormat="1" ht="15" customHeight="1" spans="1:6">
      <c r="A473" s="285" t="s">
        <v>495</v>
      </c>
      <c r="B473" s="285" t="s">
        <v>228</v>
      </c>
      <c r="C473" s="285" t="s">
        <v>171</v>
      </c>
      <c r="D473" s="289" t="s">
        <v>524</v>
      </c>
      <c r="E473" s="291"/>
      <c r="F473" s="129"/>
    </row>
    <row r="474" s="272" customFormat="1" ht="15" customHeight="1" spans="1:6">
      <c r="A474" s="285" t="s">
        <v>525</v>
      </c>
      <c r="B474" s="285"/>
      <c r="C474" s="285"/>
      <c r="D474" s="283" t="s">
        <v>526</v>
      </c>
      <c r="E474" s="284">
        <f>E475+E486+E489+E491+E493</f>
        <v>8637.27</v>
      </c>
      <c r="F474" s="129"/>
    </row>
    <row r="475" s="272" customFormat="1" ht="15" customHeight="1" spans="1:6">
      <c r="A475" s="285" t="s">
        <v>525</v>
      </c>
      <c r="B475" s="285" t="s">
        <v>150</v>
      </c>
      <c r="C475" s="285"/>
      <c r="D475" s="283" t="s">
        <v>527</v>
      </c>
      <c r="E475" s="284">
        <f>SUM(E476:E485)</f>
        <v>1685.17</v>
      </c>
      <c r="F475" s="129"/>
    </row>
    <row r="476" s="272" customFormat="1" ht="15" customHeight="1" spans="1:6">
      <c r="A476" s="285" t="s">
        <v>525</v>
      </c>
      <c r="B476" s="285" t="s">
        <v>150</v>
      </c>
      <c r="C476" s="285" t="s">
        <v>150</v>
      </c>
      <c r="D476" s="289" t="s">
        <v>152</v>
      </c>
      <c r="E476" s="291">
        <v>1685.17</v>
      </c>
      <c r="F476" s="129"/>
    </row>
    <row r="477" s="272" customFormat="1" ht="15" customHeight="1" spans="1:6">
      <c r="A477" s="285" t="s">
        <v>525</v>
      </c>
      <c r="B477" s="285" t="s">
        <v>150</v>
      </c>
      <c r="C477" s="285" t="s">
        <v>153</v>
      </c>
      <c r="D477" s="289" t="s">
        <v>154</v>
      </c>
      <c r="E477" s="291"/>
      <c r="F477" s="129"/>
    </row>
    <row r="478" s="272" customFormat="1" ht="15" customHeight="1" spans="1:6">
      <c r="A478" s="285" t="s">
        <v>525</v>
      </c>
      <c r="B478" s="285" t="s">
        <v>150</v>
      </c>
      <c r="C478" s="285" t="s">
        <v>155</v>
      </c>
      <c r="D478" s="289" t="s">
        <v>156</v>
      </c>
      <c r="E478" s="291"/>
      <c r="F478" s="129"/>
    </row>
    <row r="479" s="272" customFormat="1" ht="15" customHeight="1" spans="1:6">
      <c r="A479" s="285" t="s">
        <v>525</v>
      </c>
      <c r="B479" s="285" t="s">
        <v>150</v>
      </c>
      <c r="C479" s="285" t="s">
        <v>157</v>
      </c>
      <c r="D479" s="289" t="s">
        <v>528</v>
      </c>
      <c r="E479" s="291"/>
      <c r="F479" s="129"/>
    </row>
    <row r="480" s="272" customFormat="1" ht="15" customHeight="1" spans="1:6">
      <c r="A480" s="285" t="s">
        <v>525</v>
      </c>
      <c r="B480" s="285" t="s">
        <v>150</v>
      </c>
      <c r="C480" s="285" t="s">
        <v>159</v>
      </c>
      <c r="D480" s="289" t="s">
        <v>529</v>
      </c>
      <c r="E480" s="291"/>
      <c r="F480" s="129"/>
    </row>
    <row r="481" s="272" customFormat="1" ht="15" customHeight="1" spans="1:6">
      <c r="A481" s="285" t="s">
        <v>525</v>
      </c>
      <c r="B481" s="285" t="s">
        <v>150</v>
      </c>
      <c r="C481" s="285" t="s">
        <v>161</v>
      </c>
      <c r="D481" s="289" t="s">
        <v>530</v>
      </c>
      <c r="E481" s="291"/>
      <c r="F481" s="129"/>
    </row>
    <row r="482" s="272" customFormat="1" ht="15" customHeight="1" spans="1:6">
      <c r="A482" s="285" t="s">
        <v>525</v>
      </c>
      <c r="B482" s="285" t="s">
        <v>150</v>
      </c>
      <c r="C482" s="285" t="s">
        <v>163</v>
      </c>
      <c r="D482" s="289" t="s">
        <v>531</v>
      </c>
      <c r="E482" s="291"/>
      <c r="F482" s="129"/>
    </row>
    <row r="483" s="272" customFormat="1" ht="15" customHeight="1" spans="1:6">
      <c r="A483" s="285" t="s">
        <v>525</v>
      </c>
      <c r="B483" s="285" t="s">
        <v>150</v>
      </c>
      <c r="C483" s="285" t="s">
        <v>167</v>
      </c>
      <c r="D483" s="289" t="s">
        <v>532</v>
      </c>
      <c r="E483" s="291"/>
      <c r="F483" s="129"/>
    </row>
    <row r="484" s="272" customFormat="1" ht="15" customHeight="1" spans="1:6">
      <c r="A484" s="285" t="s">
        <v>525</v>
      </c>
      <c r="B484" s="285" t="s">
        <v>150</v>
      </c>
      <c r="C484" s="285" t="s">
        <v>207</v>
      </c>
      <c r="D484" s="289" t="s">
        <v>533</v>
      </c>
      <c r="E484" s="291"/>
      <c r="F484" s="129"/>
    </row>
    <row r="485" s="272" customFormat="1" ht="15" customHeight="1" spans="1:6">
      <c r="A485" s="285" t="s">
        <v>525</v>
      </c>
      <c r="B485" s="285" t="s">
        <v>150</v>
      </c>
      <c r="C485" s="285" t="s">
        <v>171</v>
      </c>
      <c r="D485" s="289" t="s">
        <v>534</v>
      </c>
      <c r="E485" s="291"/>
      <c r="F485" s="129"/>
    </row>
    <row r="486" s="272" customFormat="1" ht="15" customHeight="1" spans="1:6">
      <c r="A486" s="285" t="s">
        <v>525</v>
      </c>
      <c r="B486" s="285" t="s">
        <v>155</v>
      </c>
      <c r="C486" s="285"/>
      <c r="D486" s="283" t="s">
        <v>535</v>
      </c>
      <c r="E486" s="284">
        <f>SUM(E487:E488)</f>
        <v>770.1</v>
      </c>
      <c r="F486" s="129"/>
    </row>
    <row r="487" s="272" customFormat="1" ht="15" customHeight="1" spans="1:6">
      <c r="A487" s="285" t="s">
        <v>525</v>
      </c>
      <c r="B487" s="285" t="s">
        <v>155</v>
      </c>
      <c r="C487" s="285" t="s">
        <v>155</v>
      </c>
      <c r="D487" s="289" t="s">
        <v>536</v>
      </c>
      <c r="E487" s="291">
        <v>10.1</v>
      </c>
      <c r="F487" s="129"/>
    </row>
    <row r="488" s="272" customFormat="1" ht="15" customHeight="1" spans="1:6">
      <c r="A488" s="285" t="s">
        <v>525</v>
      </c>
      <c r="B488" s="285" t="s">
        <v>155</v>
      </c>
      <c r="C488" s="285">
        <v>99</v>
      </c>
      <c r="D488" s="289" t="s">
        <v>537</v>
      </c>
      <c r="E488" s="291">
        <v>760</v>
      </c>
      <c r="F488" s="129"/>
    </row>
    <row r="489" s="272" customFormat="1" ht="15" customHeight="1" spans="1:6">
      <c r="A489" s="285" t="s">
        <v>525</v>
      </c>
      <c r="B489" s="285" t="s">
        <v>159</v>
      </c>
      <c r="C489" s="285"/>
      <c r="D489" s="283" t="s">
        <v>538</v>
      </c>
      <c r="E489" s="284">
        <v>5631</v>
      </c>
      <c r="F489" s="129"/>
    </row>
    <row r="490" s="272" customFormat="1" ht="15" customHeight="1" spans="1:6">
      <c r="A490" s="285" t="s">
        <v>525</v>
      </c>
      <c r="B490" s="285" t="s">
        <v>159</v>
      </c>
      <c r="C490" s="285" t="s">
        <v>150</v>
      </c>
      <c r="D490" s="289" t="s">
        <v>539</v>
      </c>
      <c r="E490" s="291">
        <v>5631</v>
      </c>
      <c r="F490" s="129"/>
    </row>
    <row r="491" s="272" customFormat="1" ht="15" customHeight="1" spans="1:6">
      <c r="A491" s="285" t="s">
        <v>525</v>
      </c>
      <c r="B491" s="285" t="s">
        <v>161</v>
      </c>
      <c r="C491" s="285"/>
      <c r="D491" s="283" t="s">
        <v>540</v>
      </c>
      <c r="E491" s="291"/>
      <c r="F491" s="129"/>
    </row>
    <row r="492" s="272" customFormat="1" ht="15" customHeight="1" spans="1:6">
      <c r="A492" s="285" t="s">
        <v>525</v>
      </c>
      <c r="B492" s="285" t="s">
        <v>161</v>
      </c>
      <c r="C492" s="285" t="s">
        <v>150</v>
      </c>
      <c r="D492" s="289" t="s">
        <v>541</v>
      </c>
      <c r="E492" s="291"/>
      <c r="F492" s="129"/>
    </row>
    <row r="493" s="272" customFormat="1" ht="15" customHeight="1" spans="1:6">
      <c r="A493" s="285" t="s">
        <v>525</v>
      </c>
      <c r="B493" s="285" t="s">
        <v>171</v>
      </c>
      <c r="C493" s="285"/>
      <c r="D493" s="283" t="s">
        <v>542</v>
      </c>
      <c r="E493" s="284">
        <v>551</v>
      </c>
      <c r="F493" s="129"/>
    </row>
    <row r="494" s="272" customFormat="1" ht="15" customHeight="1" spans="1:6">
      <c r="A494" s="285" t="s">
        <v>525</v>
      </c>
      <c r="B494" s="285" t="s">
        <v>171</v>
      </c>
      <c r="C494" s="285" t="s">
        <v>150</v>
      </c>
      <c r="D494" s="289" t="s">
        <v>543</v>
      </c>
      <c r="E494" s="291">
        <v>551</v>
      </c>
      <c r="F494" s="129"/>
    </row>
    <row r="495" s="272" customFormat="1" ht="15" customHeight="1" spans="1:6">
      <c r="A495" s="285" t="s">
        <v>544</v>
      </c>
      <c r="B495" s="285"/>
      <c r="C495" s="285"/>
      <c r="D495" s="283" t="s">
        <v>545</v>
      </c>
      <c r="E495" s="284">
        <f>E496+E522+E544+E572+E579+E582</f>
        <v>4897.86</v>
      </c>
      <c r="F495" s="129"/>
    </row>
    <row r="496" s="272" customFormat="1" ht="15" customHeight="1" spans="1:6">
      <c r="A496" s="285" t="s">
        <v>525</v>
      </c>
      <c r="B496" s="285" t="s">
        <v>150</v>
      </c>
      <c r="C496" s="285"/>
      <c r="D496" s="283" t="s">
        <v>546</v>
      </c>
      <c r="E496" s="284">
        <f>SUM(E497:E521)</f>
        <v>1755.26</v>
      </c>
      <c r="F496" s="129"/>
    </row>
    <row r="497" s="272" customFormat="1" ht="15" customHeight="1" spans="1:6">
      <c r="A497" s="285" t="s">
        <v>544</v>
      </c>
      <c r="B497" s="285" t="s">
        <v>150</v>
      </c>
      <c r="C497" s="285" t="s">
        <v>150</v>
      </c>
      <c r="D497" s="289" t="s">
        <v>152</v>
      </c>
      <c r="E497" s="291">
        <v>343.32</v>
      </c>
      <c r="F497" s="129"/>
    </row>
    <row r="498" s="272" customFormat="1" ht="15" customHeight="1" spans="1:6">
      <c r="A498" s="285" t="s">
        <v>544</v>
      </c>
      <c r="B498" s="285" t="s">
        <v>150</v>
      </c>
      <c r="C498" s="285" t="s">
        <v>153</v>
      </c>
      <c r="D498" s="289" t="s">
        <v>154</v>
      </c>
      <c r="E498" s="291">
        <v>343.8</v>
      </c>
      <c r="F498" s="129"/>
    </row>
    <row r="499" s="272" customFormat="1" ht="15" customHeight="1" spans="1:6">
      <c r="A499" s="285" t="s">
        <v>544</v>
      </c>
      <c r="B499" s="285" t="s">
        <v>150</v>
      </c>
      <c r="C499" s="285" t="s">
        <v>155</v>
      </c>
      <c r="D499" s="289" t="s">
        <v>156</v>
      </c>
      <c r="E499" s="291"/>
      <c r="F499" s="129"/>
    </row>
    <row r="500" s="272" customFormat="1" ht="15" customHeight="1" spans="1:6">
      <c r="A500" s="285" t="s">
        <v>544</v>
      </c>
      <c r="B500" s="285" t="s">
        <v>150</v>
      </c>
      <c r="C500" s="285" t="s">
        <v>157</v>
      </c>
      <c r="D500" s="289" t="s">
        <v>170</v>
      </c>
      <c r="E500" s="291">
        <v>193.82</v>
      </c>
      <c r="F500" s="129"/>
    </row>
    <row r="501" s="272" customFormat="1" ht="15" customHeight="1" spans="1:6">
      <c r="A501" s="285" t="s">
        <v>544</v>
      </c>
      <c r="B501" s="285" t="s">
        <v>150</v>
      </c>
      <c r="C501" s="285" t="s">
        <v>159</v>
      </c>
      <c r="D501" s="289" t="s">
        <v>547</v>
      </c>
      <c r="E501" s="291"/>
      <c r="F501" s="129"/>
    </row>
    <row r="502" s="272" customFormat="1" ht="15" customHeight="1" spans="1:6">
      <c r="A502" s="285" t="s">
        <v>544</v>
      </c>
      <c r="B502" s="285" t="s">
        <v>150</v>
      </c>
      <c r="C502" s="285" t="s">
        <v>161</v>
      </c>
      <c r="D502" s="289" t="s">
        <v>548</v>
      </c>
      <c r="E502" s="291">
        <v>86.32</v>
      </c>
      <c r="F502" s="129"/>
    </row>
    <row r="503" s="272" customFormat="1" ht="15" customHeight="1" spans="1:6">
      <c r="A503" s="285" t="s">
        <v>544</v>
      </c>
      <c r="B503" s="285" t="s">
        <v>150</v>
      </c>
      <c r="C503" s="285" t="s">
        <v>165</v>
      </c>
      <c r="D503" s="289" t="s">
        <v>549</v>
      </c>
      <c r="E503" s="291">
        <v>13.3</v>
      </c>
      <c r="F503" s="129"/>
    </row>
    <row r="504" s="272" customFormat="1" ht="15" customHeight="1" spans="1:6">
      <c r="A504" s="285" t="s">
        <v>544</v>
      </c>
      <c r="B504" s="285" t="s">
        <v>150</v>
      </c>
      <c r="C504" s="285" t="s">
        <v>167</v>
      </c>
      <c r="D504" s="289" t="s">
        <v>550</v>
      </c>
      <c r="E504" s="291"/>
      <c r="F504" s="129"/>
    </row>
    <row r="505" s="272" customFormat="1" ht="15" customHeight="1" spans="1:6">
      <c r="A505" s="285" t="s">
        <v>544</v>
      </c>
      <c r="B505" s="285" t="s">
        <v>150</v>
      </c>
      <c r="C505" s="285" t="s">
        <v>207</v>
      </c>
      <c r="D505" s="289" t="s">
        <v>551</v>
      </c>
      <c r="E505" s="291"/>
      <c r="F505" s="129"/>
    </row>
    <row r="506" s="272" customFormat="1" ht="15" customHeight="1" spans="1:6">
      <c r="A506" s="285" t="s">
        <v>544</v>
      </c>
      <c r="B506" s="285" t="s">
        <v>150</v>
      </c>
      <c r="C506" s="285" t="s">
        <v>214</v>
      </c>
      <c r="D506" s="289" t="s">
        <v>552</v>
      </c>
      <c r="E506" s="291"/>
      <c r="F506" s="129"/>
    </row>
    <row r="507" s="272" customFormat="1" ht="15" customHeight="1" spans="1:6">
      <c r="A507" s="285" t="s">
        <v>544</v>
      </c>
      <c r="B507" s="285" t="s">
        <v>150</v>
      </c>
      <c r="C507" s="285" t="s">
        <v>270</v>
      </c>
      <c r="D507" s="289" t="s">
        <v>553</v>
      </c>
      <c r="E507" s="291"/>
      <c r="F507" s="129"/>
    </row>
    <row r="508" s="272" customFormat="1" ht="15" customHeight="1" spans="1:6">
      <c r="A508" s="285" t="s">
        <v>544</v>
      </c>
      <c r="B508" s="285" t="s">
        <v>150</v>
      </c>
      <c r="C508" s="285" t="s">
        <v>228</v>
      </c>
      <c r="D508" s="289" t="s">
        <v>554</v>
      </c>
      <c r="E508" s="291"/>
      <c r="F508" s="129"/>
    </row>
    <row r="509" s="272" customFormat="1" ht="15" customHeight="1" spans="1:6">
      <c r="A509" s="285" t="s">
        <v>544</v>
      </c>
      <c r="B509" s="285" t="s">
        <v>150</v>
      </c>
      <c r="C509" s="285" t="s">
        <v>300</v>
      </c>
      <c r="D509" s="289" t="s">
        <v>555</v>
      </c>
      <c r="E509" s="291"/>
      <c r="F509" s="129"/>
    </row>
    <row r="510" s="272" customFormat="1" ht="15" customHeight="1" spans="1:6">
      <c r="A510" s="285" t="s">
        <v>544</v>
      </c>
      <c r="B510" s="285" t="s">
        <v>150</v>
      </c>
      <c r="C510" s="285" t="s">
        <v>301</v>
      </c>
      <c r="D510" s="289" t="s">
        <v>556</v>
      </c>
      <c r="E510" s="291">
        <v>62</v>
      </c>
      <c r="F510" s="129"/>
    </row>
    <row r="511" s="272" customFormat="1" ht="15" customHeight="1" spans="1:6">
      <c r="A511" s="285" t="s">
        <v>544</v>
      </c>
      <c r="B511" s="285" t="s">
        <v>150</v>
      </c>
      <c r="C511" s="285" t="s">
        <v>303</v>
      </c>
      <c r="D511" s="289" t="s">
        <v>557</v>
      </c>
      <c r="E511" s="291"/>
      <c r="F511" s="129"/>
    </row>
    <row r="512" s="272" customFormat="1" ht="15" customHeight="1" spans="1:6">
      <c r="A512" s="285" t="s">
        <v>544</v>
      </c>
      <c r="B512" s="285" t="s">
        <v>150</v>
      </c>
      <c r="C512" s="285" t="s">
        <v>305</v>
      </c>
      <c r="D512" s="289" t="s">
        <v>558</v>
      </c>
      <c r="E512" s="291"/>
      <c r="F512" s="129"/>
    </row>
    <row r="513" s="272" customFormat="1" ht="15" customHeight="1" spans="1:6">
      <c r="A513" s="285" t="s">
        <v>544</v>
      </c>
      <c r="B513" s="285" t="s">
        <v>150</v>
      </c>
      <c r="C513" s="285" t="s">
        <v>559</v>
      </c>
      <c r="D513" s="289" t="s">
        <v>560</v>
      </c>
      <c r="E513" s="291"/>
      <c r="F513" s="129"/>
    </row>
    <row r="514" s="272" customFormat="1" ht="15" customHeight="1" spans="1:6">
      <c r="A514" s="285" t="s">
        <v>544</v>
      </c>
      <c r="B514" s="285" t="s">
        <v>150</v>
      </c>
      <c r="C514" s="285" t="s">
        <v>561</v>
      </c>
      <c r="D514" s="289" t="s">
        <v>562</v>
      </c>
      <c r="E514" s="291"/>
      <c r="F514" s="129"/>
    </row>
    <row r="515" s="272" customFormat="1" ht="15" customHeight="1" spans="1:6">
      <c r="A515" s="285" t="s">
        <v>544</v>
      </c>
      <c r="B515" s="285" t="s">
        <v>150</v>
      </c>
      <c r="C515" s="285" t="s">
        <v>443</v>
      </c>
      <c r="D515" s="289" t="s">
        <v>563</v>
      </c>
      <c r="E515" s="291">
        <v>700</v>
      </c>
      <c r="F515" s="129"/>
    </row>
    <row r="516" s="272" customFormat="1" ht="15" customHeight="1" spans="1:6">
      <c r="A516" s="285" t="s">
        <v>544</v>
      </c>
      <c r="B516" s="285" t="s">
        <v>150</v>
      </c>
      <c r="C516" s="285" t="s">
        <v>564</v>
      </c>
      <c r="D516" s="289" t="s">
        <v>565</v>
      </c>
      <c r="E516" s="291"/>
      <c r="F516" s="129"/>
    </row>
    <row r="517" s="272" customFormat="1" ht="15" customHeight="1" spans="1:6">
      <c r="A517" s="285" t="s">
        <v>544</v>
      </c>
      <c r="B517" s="285" t="s">
        <v>150</v>
      </c>
      <c r="C517" s="285" t="s">
        <v>566</v>
      </c>
      <c r="D517" s="289" t="s">
        <v>567</v>
      </c>
      <c r="E517" s="291"/>
      <c r="F517" s="129"/>
    </row>
    <row r="518" s="272" customFormat="1" ht="15" customHeight="1" spans="1:6">
      <c r="A518" s="285" t="s">
        <v>544</v>
      </c>
      <c r="B518" s="285" t="s">
        <v>150</v>
      </c>
      <c r="C518" s="285" t="s">
        <v>568</v>
      </c>
      <c r="D518" s="289" t="s">
        <v>569</v>
      </c>
      <c r="E518" s="291"/>
      <c r="F518" s="129"/>
    </row>
    <row r="519" s="272" customFormat="1" ht="15" customHeight="1" spans="1:6">
      <c r="A519" s="285" t="s">
        <v>544</v>
      </c>
      <c r="B519" s="285" t="s">
        <v>150</v>
      </c>
      <c r="C519" s="285" t="s">
        <v>570</v>
      </c>
      <c r="D519" s="289" t="s">
        <v>571</v>
      </c>
      <c r="E519" s="291"/>
      <c r="F519" s="129"/>
    </row>
    <row r="520" s="272" customFormat="1" ht="15" customHeight="1" spans="1:6">
      <c r="A520" s="285" t="s">
        <v>544</v>
      </c>
      <c r="B520" s="285" t="s">
        <v>150</v>
      </c>
      <c r="C520" s="285" t="s">
        <v>572</v>
      </c>
      <c r="D520" s="289" t="s">
        <v>573</v>
      </c>
      <c r="E520" s="291"/>
      <c r="F520" s="129"/>
    </row>
    <row r="521" s="272" customFormat="1" ht="15" customHeight="1" spans="1:6">
      <c r="A521" s="285" t="s">
        <v>544</v>
      </c>
      <c r="B521" s="285" t="s">
        <v>150</v>
      </c>
      <c r="C521" s="285" t="s">
        <v>171</v>
      </c>
      <c r="D521" s="289" t="s">
        <v>574</v>
      </c>
      <c r="E521" s="291">
        <v>12.7</v>
      </c>
      <c r="F521" s="129"/>
    </row>
    <row r="522" s="272" customFormat="1" ht="15" customHeight="1" spans="1:6">
      <c r="A522" s="285" t="s">
        <v>544</v>
      </c>
      <c r="B522" s="285" t="s">
        <v>153</v>
      </c>
      <c r="C522" s="285"/>
      <c r="D522" s="283" t="s">
        <v>575</v>
      </c>
      <c r="E522" s="284">
        <f>SUM(E523:E543)</f>
        <v>183</v>
      </c>
      <c r="F522" s="129"/>
    </row>
    <row r="523" s="272" customFormat="1" ht="15" customHeight="1" spans="1:6">
      <c r="A523" s="285" t="s">
        <v>544</v>
      </c>
      <c r="B523" s="285" t="s">
        <v>153</v>
      </c>
      <c r="C523" s="285" t="s">
        <v>150</v>
      </c>
      <c r="D523" s="289" t="s">
        <v>152</v>
      </c>
      <c r="E523" s="291">
        <v>183</v>
      </c>
      <c r="F523" s="129"/>
    </row>
    <row r="524" s="272" customFormat="1" ht="15" customHeight="1" spans="1:6">
      <c r="A524" s="285" t="s">
        <v>544</v>
      </c>
      <c r="B524" s="285" t="s">
        <v>153</v>
      </c>
      <c r="C524" s="285" t="s">
        <v>153</v>
      </c>
      <c r="D524" s="289" t="s">
        <v>154</v>
      </c>
      <c r="E524" s="291"/>
      <c r="F524" s="129"/>
    </row>
    <row r="525" s="272" customFormat="1" ht="15" customHeight="1" spans="1:6">
      <c r="A525" s="285" t="s">
        <v>544</v>
      </c>
      <c r="B525" s="285" t="s">
        <v>153</v>
      </c>
      <c r="C525" s="285" t="s">
        <v>155</v>
      </c>
      <c r="D525" s="289" t="s">
        <v>156</v>
      </c>
      <c r="E525" s="291">
        <v>0</v>
      </c>
      <c r="F525" s="129"/>
    </row>
    <row r="526" s="272" customFormat="1" ht="15" customHeight="1" spans="1:6">
      <c r="A526" s="285" t="s">
        <v>544</v>
      </c>
      <c r="B526" s="285" t="s">
        <v>153</v>
      </c>
      <c r="C526" s="285" t="s">
        <v>157</v>
      </c>
      <c r="D526" s="289" t="s">
        <v>576</v>
      </c>
      <c r="E526" s="291"/>
      <c r="F526" s="129"/>
    </row>
    <row r="527" s="272" customFormat="1" ht="15" customHeight="1" spans="1:6">
      <c r="A527" s="285" t="s">
        <v>544</v>
      </c>
      <c r="B527" s="285" t="s">
        <v>153</v>
      </c>
      <c r="C527" s="285" t="s">
        <v>159</v>
      </c>
      <c r="D527" s="289" t="s">
        <v>577</v>
      </c>
      <c r="E527" s="291"/>
      <c r="F527" s="129"/>
    </row>
    <row r="528" s="272" customFormat="1" ht="15" customHeight="1" spans="1:6">
      <c r="A528" s="285" t="s">
        <v>544</v>
      </c>
      <c r="B528" s="285" t="s">
        <v>153</v>
      </c>
      <c r="C528" s="285" t="s">
        <v>161</v>
      </c>
      <c r="D528" s="289" t="s">
        <v>578</v>
      </c>
      <c r="E528" s="291"/>
      <c r="F528" s="129"/>
    </row>
    <row r="529" s="272" customFormat="1" ht="15" customHeight="1" spans="1:6">
      <c r="A529" s="285" t="s">
        <v>544</v>
      </c>
      <c r="B529" s="285" t="s">
        <v>153</v>
      </c>
      <c r="C529" s="285" t="s">
        <v>163</v>
      </c>
      <c r="D529" s="289" t="s">
        <v>579</v>
      </c>
      <c r="E529" s="291"/>
      <c r="F529" s="129"/>
    </row>
    <row r="530" s="272" customFormat="1" ht="15" customHeight="1" spans="1:6">
      <c r="A530" s="285" t="s">
        <v>544</v>
      </c>
      <c r="B530" s="285" t="s">
        <v>153</v>
      </c>
      <c r="C530" s="285" t="s">
        <v>167</v>
      </c>
      <c r="D530" s="289" t="s">
        <v>580</v>
      </c>
      <c r="E530" s="291"/>
      <c r="F530" s="129"/>
    </row>
    <row r="531" s="272" customFormat="1" ht="15" customHeight="1" spans="1:6">
      <c r="A531" s="285" t="s">
        <v>544</v>
      </c>
      <c r="B531" s="285" t="s">
        <v>153</v>
      </c>
      <c r="C531" s="285">
        <v>11</v>
      </c>
      <c r="D531" s="289" t="s">
        <v>581</v>
      </c>
      <c r="E531" s="291"/>
      <c r="F531" s="129"/>
    </row>
    <row r="532" s="272" customFormat="1" ht="15" customHeight="1" spans="1:6">
      <c r="A532" s="285" t="s">
        <v>544</v>
      </c>
      <c r="B532" s="285" t="s">
        <v>153</v>
      </c>
      <c r="C532" s="285">
        <v>12</v>
      </c>
      <c r="D532" s="289" t="s">
        <v>582</v>
      </c>
      <c r="E532" s="291"/>
      <c r="F532" s="129"/>
    </row>
    <row r="533" s="272" customFormat="1" ht="15" customHeight="1" spans="1:6">
      <c r="A533" s="285" t="s">
        <v>544</v>
      </c>
      <c r="B533" s="285" t="s">
        <v>153</v>
      </c>
      <c r="C533" s="285">
        <v>13</v>
      </c>
      <c r="D533" s="289" t="s">
        <v>583</v>
      </c>
      <c r="E533" s="291"/>
      <c r="F533" s="129"/>
    </row>
    <row r="534" s="272" customFormat="1" ht="15" customHeight="1" spans="1:6">
      <c r="A534" s="285" t="s">
        <v>544</v>
      </c>
      <c r="B534" s="285" t="s">
        <v>153</v>
      </c>
      <c r="C534" s="285">
        <v>17</v>
      </c>
      <c r="D534" s="289" t="s">
        <v>584</v>
      </c>
      <c r="E534" s="291"/>
      <c r="F534" s="129"/>
    </row>
    <row r="535" s="272" customFormat="1" ht="15" customHeight="1" spans="1:6">
      <c r="A535" s="285" t="s">
        <v>544</v>
      </c>
      <c r="B535" s="285" t="s">
        <v>153</v>
      </c>
      <c r="C535" s="285">
        <v>20</v>
      </c>
      <c r="D535" s="289" t="s">
        <v>585</v>
      </c>
      <c r="E535" s="291"/>
      <c r="F535" s="129"/>
    </row>
    <row r="536" s="272" customFormat="1" ht="15" customHeight="1" spans="1:6">
      <c r="A536" s="285" t="s">
        <v>544</v>
      </c>
      <c r="B536" s="285" t="s">
        <v>153</v>
      </c>
      <c r="C536" s="285">
        <v>21</v>
      </c>
      <c r="D536" s="289" t="s">
        <v>586</v>
      </c>
      <c r="E536" s="291"/>
      <c r="F536" s="129"/>
    </row>
    <row r="537" s="272" customFormat="1" ht="15" customHeight="1" spans="1:6">
      <c r="A537" s="285" t="s">
        <v>544</v>
      </c>
      <c r="B537" s="285" t="s">
        <v>153</v>
      </c>
      <c r="C537" s="285">
        <v>23</v>
      </c>
      <c r="D537" s="289" t="s">
        <v>587</v>
      </c>
      <c r="E537" s="291"/>
      <c r="F537" s="129"/>
    </row>
    <row r="538" s="272" customFormat="1" ht="15" customHeight="1" spans="1:6">
      <c r="A538" s="285" t="s">
        <v>544</v>
      </c>
      <c r="B538" s="285" t="s">
        <v>153</v>
      </c>
      <c r="C538" s="285">
        <v>26</v>
      </c>
      <c r="D538" s="289" t="s">
        <v>588</v>
      </c>
      <c r="E538" s="291"/>
      <c r="F538" s="129"/>
    </row>
    <row r="539" s="272" customFormat="1" ht="15" customHeight="1" spans="1:6">
      <c r="A539" s="285" t="s">
        <v>544</v>
      </c>
      <c r="B539" s="285" t="s">
        <v>153</v>
      </c>
      <c r="C539" s="285">
        <v>27</v>
      </c>
      <c r="D539" s="289" t="s">
        <v>589</v>
      </c>
      <c r="E539" s="291"/>
      <c r="F539" s="129"/>
    </row>
    <row r="540" s="272" customFormat="1" ht="15" customHeight="1" spans="1:6">
      <c r="A540" s="285" t="s">
        <v>544</v>
      </c>
      <c r="B540" s="285" t="s">
        <v>153</v>
      </c>
      <c r="C540" s="285">
        <v>34</v>
      </c>
      <c r="D540" s="289" t="s">
        <v>590</v>
      </c>
      <c r="E540" s="291"/>
      <c r="F540" s="129"/>
    </row>
    <row r="541" s="272" customFormat="1" ht="15" customHeight="1" spans="1:6">
      <c r="A541" s="285" t="s">
        <v>544</v>
      </c>
      <c r="B541" s="285" t="s">
        <v>153</v>
      </c>
      <c r="C541" s="285">
        <v>36</v>
      </c>
      <c r="D541" s="289" t="s">
        <v>591</v>
      </c>
      <c r="E541" s="291"/>
      <c r="F541" s="129"/>
    </row>
    <row r="542" s="272" customFormat="1" ht="15" customHeight="1" spans="1:6">
      <c r="A542" s="285" t="s">
        <v>544</v>
      </c>
      <c r="B542" s="285" t="s">
        <v>153</v>
      </c>
      <c r="C542" s="285">
        <v>37</v>
      </c>
      <c r="D542" s="289" t="s">
        <v>553</v>
      </c>
      <c r="E542" s="291"/>
      <c r="F542" s="129"/>
    </row>
    <row r="543" s="272" customFormat="1" ht="15" customHeight="1" spans="1:6">
      <c r="A543" s="285" t="s">
        <v>544</v>
      </c>
      <c r="B543" s="285" t="s">
        <v>153</v>
      </c>
      <c r="C543" s="285">
        <v>99</v>
      </c>
      <c r="D543" s="289" t="s">
        <v>592</v>
      </c>
      <c r="E543" s="291"/>
      <c r="F543" s="129"/>
    </row>
    <row r="544" s="272" customFormat="1" ht="15" customHeight="1" spans="1:6">
      <c r="A544" s="285" t="s">
        <v>544</v>
      </c>
      <c r="B544" s="285" t="s">
        <v>155</v>
      </c>
      <c r="C544" s="285"/>
      <c r="D544" s="283" t="s">
        <v>593</v>
      </c>
      <c r="E544" s="284">
        <f>SUM(E545:E571)</f>
        <v>325.6</v>
      </c>
      <c r="F544" s="129"/>
    </row>
    <row r="545" s="272" customFormat="1" ht="15" customHeight="1" spans="1:6">
      <c r="A545" s="285" t="s">
        <v>544</v>
      </c>
      <c r="B545" s="285" t="s">
        <v>155</v>
      </c>
      <c r="C545" s="285" t="s">
        <v>150</v>
      </c>
      <c r="D545" s="289" t="s">
        <v>152</v>
      </c>
      <c r="E545" s="291">
        <v>126.48</v>
      </c>
      <c r="F545" s="129"/>
    </row>
    <row r="546" s="272" customFormat="1" ht="15" customHeight="1" spans="1:6">
      <c r="A546" s="285" t="s">
        <v>544</v>
      </c>
      <c r="B546" s="285" t="s">
        <v>155</v>
      </c>
      <c r="C546" s="285" t="s">
        <v>153</v>
      </c>
      <c r="D546" s="289" t="s">
        <v>154</v>
      </c>
      <c r="E546" s="291">
        <v>4.8</v>
      </c>
      <c r="F546" s="129"/>
    </row>
    <row r="547" s="272" customFormat="1" ht="15" customHeight="1" spans="1:6">
      <c r="A547" s="285" t="s">
        <v>544</v>
      </c>
      <c r="B547" s="285" t="s">
        <v>155</v>
      </c>
      <c r="C547" s="285" t="s">
        <v>155</v>
      </c>
      <c r="D547" s="289" t="s">
        <v>156</v>
      </c>
      <c r="E547" s="291"/>
      <c r="F547" s="129"/>
    </row>
    <row r="548" s="272" customFormat="1" ht="15" customHeight="1" spans="1:6">
      <c r="A548" s="285" t="s">
        <v>544</v>
      </c>
      <c r="B548" s="285" t="s">
        <v>155</v>
      </c>
      <c r="C548" s="285" t="s">
        <v>157</v>
      </c>
      <c r="D548" s="289" t="s">
        <v>594</v>
      </c>
      <c r="E548" s="291">
        <v>56.72</v>
      </c>
      <c r="F548" s="129"/>
    </row>
    <row r="549" s="272" customFormat="1" ht="15" customHeight="1" spans="1:6">
      <c r="A549" s="285" t="s">
        <v>544</v>
      </c>
      <c r="B549" s="285" t="s">
        <v>155</v>
      </c>
      <c r="C549" s="285" t="s">
        <v>159</v>
      </c>
      <c r="D549" s="289" t="s">
        <v>595</v>
      </c>
      <c r="E549" s="291">
        <v>130</v>
      </c>
      <c r="F549" s="129"/>
    </row>
    <row r="550" s="272" customFormat="1" ht="15" customHeight="1" spans="1:6">
      <c r="A550" s="285" t="s">
        <v>544</v>
      </c>
      <c r="B550" s="285" t="s">
        <v>155</v>
      </c>
      <c r="C550" s="285" t="s">
        <v>161</v>
      </c>
      <c r="D550" s="289" t="s">
        <v>596</v>
      </c>
      <c r="E550" s="291">
        <v>2.3</v>
      </c>
      <c r="F550" s="129"/>
    </row>
    <row r="551" s="272" customFormat="1" ht="15" customHeight="1" spans="1:6">
      <c r="A551" s="285" t="s">
        <v>544</v>
      </c>
      <c r="B551" s="285" t="s">
        <v>155</v>
      </c>
      <c r="C551" s="285" t="s">
        <v>163</v>
      </c>
      <c r="D551" s="289" t="s">
        <v>597</v>
      </c>
      <c r="E551" s="291"/>
      <c r="F551" s="129"/>
    </row>
    <row r="552" s="272" customFormat="1" ht="15" customHeight="1" spans="1:6">
      <c r="A552" s="285" t="s">
        <v>544</v>
      </c>
      <c r="B552" s="285" t="s">
        <v>155</v>
      </c>
      <c r="C552" s="285" t="s">
        <v>165</v>
      </c>
      <c r="D552" s="289" t="s">
        <v>598</v>
      </c>
      <c r="E552" s="291"/>
      <c r="F552" s="129"/>
    </row>
    <row r="553" s="272" customFormat="1" ht="15" customHeight="1" spans="1:6">
      <c r="A553" s="285" t="s">
        <v>544</v>
      </c>
      <c r="B553" s="285" t="s">
        <v>155</v>
      </c>
      <c r="C553" s="285" t="s">
        <v>167</v>
      </c>
      <c r="D553" s="289" t="s">
        <v>599</v>
      </c>
      <c r="E553" s="291"/>
      <c r="F553" s="129"/>
    </row>
    <row r="554" s="272" customFormat="1" ht="15" customHeight="1" spans="1:6">
      <c r="A554" s="285" t="s">
        <v>544</v>
      </c>
      <c r="B554" s="285" t="s">
        <v>155</v>
      </c>
      <c r="C554" s="285" t="s">
        <v>207</v>
      </c>
      <c r="D554" s="289" t="s">
        <v>600</v>
      </c>
      <c r="E554" s="291"/>
      <c r="F554" s="129"/>
    </row>
    <row r="555" s="272" customFormat="1" ht="15" customHeight="1" spans="1:6">
      <c r="A555" s="285" t="s">
        <v>544</v>
      </c>
      <c r="B555" s="285" t="s">
        <v>155</v>
      </c>
      <c r="C555" s="285" t="s">
        <v>214</v>
      </c>
      <c r="D555" s="289" t="s">
        <v>601</v>
      </c>
      <c r="E555" s="291"/>
      <c r="F555" s="129"/>
    </row>
    <row r="556" s="272" customFormat="1" ht="15" customHeight="1" spans="1:6">
      <c r="A556" s="285" t="s">
        <v>544</v>
      </c>
      <c r="B556" s="285" t="s">
        <v>155</v>
      </c>
      <c r="C556" s="285" t="s">
        <v>270</v>
      </c>
      <c r="D556" s="289" t="s">
        <v>602</v>
      </c>
      <c r="E556" s="291"/>
      <c r="F556" s="129"/>
    </row>
    <row r="557" s="272" customFormat="1" ht="15" customHeight="1" spans="1:6">
      <c r="A557" s="285" t="s">
        <v>544</v>
      </c>
      <c r="B557" s="285" t="s">
        <v>155</v>
      </c>
      <c r="C557" s="285" t="s">
        <v>220</v>
      </c>
      <c r="D557" s="289" t="s">
        <v>603</v>
      </c>
      <c r="E557" s="291"/>
      <c r="F557" s="129"/>
    </row>
    <row r="558" s="272" customFormat="1" ht="15" customHeight="1" spans="1:6">
      <c r="A558" s="285" t="s">
        <v>544</v>
      </c>
      <c r="B558" s="285" t="s">
        <v>155</v>
      </c>
      <c r="C558" s="285" t="s">
        <v>228</v>
      </c>
      <c r="D558" s="289" t="s">
        <v>604</v>
      </c>
      <c r="E558" s="291">
        <v>1.6</v>
      </c>
      <c r="F558" s="129"/>
    </row>
    <row r="559" s="272" customFormat="1" ht="15" customHeight="1" spans="1:6">
      <c r="A559" s="285" t="s">
        <v>544</v>
      </c>
      <c r="B559" s="285" t="s">
        <v>155</v>
      </c>
      <c r="C559" s="285" t="s">
        <v>274</v>
      </c>
      <c r="D559" s="289" t="s">
        <v>605</v>
      </c>
      <c r="E559" s="291"/>
      <c r="F559" s="129"/>
    </row>
    <row r="560" s="272" customFormat="1" ht="15" customHeight="1" spans="1:6">
      <c r="A560" s="285" t="s">
        <v>544</v>
      </c>
      <c r="B560" s="285" t="s">
        <v>155</v>
      </c>
      <c r="C560" s="285" t="s">
        <v>276</v>
      </c>
      <c r="D560" s="289" t="s">
        <v>606</v>
      </c>
      <c r="E560" s="291"/>
      <c r="F560" s="129"/>
    </row>
    <row r="561" s="272" customFormat="1" ht="15" customHeight="1" spans="1:6">
      <c r="A561" s="285" t="s">
        <v>544</v>
      </c>
      <c r="B561" s="285" t="s">
        <v>155</v>
      </c>
      <c r="C561" s="285" t="s">
        <v>475</v>
      </c>
      <c r="D561" s="289" t="s">
        <v>607</v>
      </c>
      <c r="E561" s="291">
        <v>0</v>
      </c>
      <c r="F561" s="129"/>
    </row>
    <row r="562" s="272" customFormat="1" ht="15" customHeight="1" spans="1:6">
      <c r="A562" s="285" t="s">
        <v>544</v>
      </c>
      <c r="B562" s="285" t="s">
        <v>155</v>
      </c>
      <c r="C562" s="285" t="s">
        <v>608</v>
      </c>
      <c r="D562" s="289" t="s">
        <v>609</v>
      </c>
      <c r="E562" s="291">
        <v>0</v>
      </c>
      <c r="F562" s="129"/>
    </row>
    <row r="563" s="272" customFormat="1" ht="15" customHeight="1" spans="1:6">
      <c r="A563" s="285" t="s">
        <v>544</v>
      </c>
      <c r="B563" s="285" t="s">
        <v>155</v>
      </c>
      <c r="C563" s="285" t="s">
        <v>300</v>
      </c>
      <c r="D563" s="289" t="s">
        <v>610</v>
      </c>
      <c r="E563" s="291">
        <v>0</v>
      </c>
      <c r="F563" s="129"/>
    </row>
    <row r="564" s="272" customFormat="1" ht="15" customHeight="1" spans="1:6">
      <c r="A564" s="285" t="s">
        <v>544</v>
      </c>
      <c r="B564" s="285" t="s">
        <v>155</v>
      </c>
      <c r="C564" s="285" t="s">
        <v>303</v>
      </c>
      <c r="D564" s="289" t="s">
        <v>611</v>
      </c>
      <c r="E564" s="291"/>
      <c r="F564" s="129"/>
    </row>
    <row r="565" s="272" customFormat="1" ht="15" customHeight="1" spans="1:6">
      <c r="A565" s="285" t="s">
        <v>544</v>
      </c>
      <c r="B565" s="285" t="s">
        <v>155</v>
      </c>
      <c r="C565" s="285" t="s">
        <v>305</v>
      </c>
      <c r="D565" s="289" t="s">
        <v>612</v>
      </c>
      <c r="E565" s="291">
        <v>1.4</v>
      </c>
      <c r="F565" s="129"/>
    </row>
    <row r="566" s="272" customFormat="1" ht="15" customHeight="1" spans="1:6">
      <c r="A566" s="285" t="s">
        <v>544</v>
      </c>
      <c r="B566" s="285" t="s">
        <v>155</v>
      </c>
      <c r="C566" s="285" t="s">
        <v>252</v>
      </c>
      <c r="D566" s="289" t="s">
        <v>587</v>
      </c>
      <c r="E566" s="291"/>
      <c r="F566" s="129"/>
    </row>
    <row r="567" s="272" customFormat="1" ht="15" customHeight="1" spans="1:6">
      <c r="A567" s="285" t="s">
        <v>544</v>
      </c>
      <c r="B567" s="285" t="s">
        <v>155</v>
      </c>
      <c r="C567" s="285" t="s">
        <v>256</v>
      </c>
      <c r="D567" s="289" t="s">
        <v>613</v>
      </c>
      <c r="E567" s="291"/>
      <c r="F567" s="129"/>
    </row>
    <row r="568" s="272" customFormat="1" ht="15" customHeight="1" spans="1:6">
      <c r="A568" s="285" t="s">
        <v>544</v>
      </c>
      <c r="B568" s="285" t="s">
        <v>155</v>
      </c>
      <c r="C568" s="285" t="s">
        <v>564</v>
      </c>
      <c r="D568" s="289" t="s">
        <v>614</v>
      </c>
      <c r="E568" s="291"/>
      <c r="F568" s="129"/>
    </row>
    <row r="569" s="272" customFormat="1" ht="15" customHeight="1" spans="1:6">
      <c r="A569" s="285" t="s">
        <v>544</v>
      </c>
      <c r="B569" s="285" t="s">
        <v>155</v>
      </c>
      <c r="C569" s="285" t="s">
        <v>615</v>
      </c>
      <c r="D569" s="289" t="s">
        <v>616</v>
      </c>
      <c r="E569" s="291"/>
      <c r="F569" s="129"/>
    </row>
    <row r="570" s="272" customFormat="1" ht="15" customHeight="1" spans="1:6">
      <c r="A570" s="285" t="s">
        <v>544</v>
      </c>
      <c r="B570" s="285" t="s">
        <v>155</v>
      </c>
      <c r="C570" s="285" t="s">
        <v>261</v>
      </c>
      <c r="D570" s="289" t="s">
        <v>617</v>
      </c>
      <c r="E570" s="291"/>
      <c r="F570" s="129"/>
    </row>
    <row r="571" s="272" customFormat="1" ht="15" customHeight="1" spans="1:6">
      <c r="A571" s="285" t="s">
        <v>544</v>
      </c>
      <c r="B571" s="285" t="s">
        <v>155</v>
      </c>
      <c r="C571" s="285" t="s">
        <v>171</v>
      </c>
      <c r="D571" s="289" t="s">
        <v>618</v>
      </c>
      <c r="E571" s="291">
        <v>2.3</v>
      </c>
      <c r="F571" s="129"/>
    </row>
    <row r="572" s="272" customFormat="1" ht="15" customHeight="1" spans="1:6">
      <c r="A572" s="285" t="s">
        <v>544</v>
      </c>
      <c r="B572" s="285" t="s">
        <v>163</v>
      </c>
      <c r="C572" s="285"/>
      <c r="D572" s="283" t="s">
        <v>619</v>
      </c>
      <c r="E572" s="284">
        <f>SUM(E573:E578)</f>
        <v>1425</v>
      </c>
      <c r="F572" s="129"/>
    </row>
    <row r="573" s="272" customFormat="1" ht="15" customHeight="1" spans="1:6">
      <c r="A573" s="285" t="s">
        <v>544</v>
      </c>
      <c r="B573" s="285" t="s">
        <v>163</v>
      </c>
      <c r="C573" s="285" t="s">
        <v>150</v>
      </c>
      <c r="D573" s="289" t="s">
        <v>620</v>
      </c>
      <c r="E573" s="291">
        <v>5</v>
      </c>
      <c r="F573" s="129"/>
    </row>
    <row r="574" s="272" customFormat="1" ht="15" customHeight="1" spans="1:6">
      <c r="A574" s="285" t="s">
        <v>544</v>
      </c>
      <c r="B574" s="285" t="s">
        <v>163</v>
      </c>
      <c r="C574" s="285" t="s">
        <v>157</v>
      </c>
      <c r="D574" s="289" t="s">
        <v>621</v>
      </c>
      <c r="E574" s="291"/>
      <c r="F574" s="129"/>
    </row>
    <row r="575" s="272" customFormat="1" ht="15" customHeight="1" spans="1:6">
      <c r="A575" s="285" t="s">
        <v>544</v>
      </c>
      <c r="B575" s="285" t="s">
        <v>163</v>
      </c>
      <c r="C575" s="285" t="s">
        <v>159</v>
      </c>
      <c r="D575" s="289" t="s">
        <v>622</v>
      </c>
      <c r="E575" s="291">
        <v>1300</v>
      </c>
      <c r="F575" s="129"/>
    </row>
    <row r="576" s="272" customFormat="1" ht="15" customHeight="1" spans="1:6">
      <c r="A576" s="285" t="s">
        <v>544</v>
      </c>
      <c r="B576" s="285" t="s">
        <v>163</v>
      </c>
      <c r="C576" s="285" t="s">
        <v>161</v>
      </c>
      <c r="D576" s="289" t="s">
        <v>623</v>
      </c>
      <c r="E576" s="291">
        <v>120</v>
      </c>
      <c r="F576" s="129"/>
    </row>
    <row r="577" s="272" customFormat="1" ht="15" customHeight="1" spans="1:6">
      <c r="A577" s="285" t="s">
        <v>544</v>
      </c>
      <c r="B577" s="285" t="s">
        <v>163</v>
      </c>
      <c r="C577" s="285" t="s">
        <v>163</v>
      </c>
      <c r="D577" s="289" t="s">
        <v>624</v>
      </c>
      <c r="E577" s="291"/>
      <c r="F577" s="129"/>
    </row>
    <row r="578" s="272" customFormat="1" ht="15" customHeight="1" spans="1:6">
      <c r="A578" s="285" t="s">
        <v>544</v>
      </c>
      <c r="B578" s="285" t="s">
        <v>163</v>
      </c>
      <c r="C578" s="285" t="s">
        <v>171</v>
      </c>
      <c r="D578" s="289" t="s">
        <v>625</v>
      </c>
      <c r="E578" s="291"/>
      <c r="F578" s="129"/>
    </row>
    <row r="579" s="272" customFormat="1" ht="15" customHeight="1" spans="1:6">
      <c r="A579" s="285" t="s">
        <v>544</v>
      </c>
      <c r="B579" s="285" t="s">
        <v>167</v>
      </c>
      <c r="C579" s="285"/>
      <c r="D579" s="283" t="s">
        <v>626</v>
      </c>
      <c r="E579" s="284">
        <f>E580+E581</f>
        <v>366</v>
      </c>
      <c r="F579" s="129"/>
    </row>
    <row r="580" s="272" customFormat="1" ht="15" customHeight="1" spans="1:6">
      <c r="A580" s="285" t="s">
        <v>544</v>
      </c>
      <c r="B580" s="285" t="s">
        <v>167</v>
      </c>
      <c r="C580" s="285" t="s">
        <v>150</v>
      </c>
      <c r="D580" s="289" t="s">
        <v>627</v>
      </c>
      <c r="E580" s="291"/>
      <c r="F580" s="129"/>
    </row>
    <row r="581" s="272" customFormat="1" ht="15" customHeight="1" spans="1:6">
      <c r="A581" s="285" t="s">
        <v>544</v>
      </c>
      <c r="B581" s="285" t="s">
        <v>167</v>
      </c>
      <c r="C581" s="285" t="s">
        <v>171</v>
      </c>
      <c r="D581" s="289" t="s">
        <v>628</v>
      </c>
      <c r="E581" s="291">
        <v>366</v>
      </c>
      <c r="F581" s="129"/>
    </row>
    <row r="582" s="272" customFormat="1" ht="15" customHeight="1" spans="1:6">
      <c r="A582" s="285" t="s">
        <v>544</v>
      </c>
      <c r="B582" s="285" t="s">
        <v>171</v>
      </c>
      <c r="C582" s="285"/>
      <c r="D582" s="283" t="s">
        <v>629</v>
      </c>
      <c r="E582" s="284">
        <f>SUM(E583:E584)</f>
        <v>843</v>
      </c>
      <c r="F582" s="129"/>
    </row>
    <row r="583" s="272" customFormat="1" ht="15" customHeight="1" spans="1:6">
      <c r="A583" s="285" t="s">
        <v>544</v>
      </c>
      <c r="B583" s="285" t="s">
        <v>171</v>
      </c>
      <c r="C583" s="285" t="s">
        <v>150</v>
      </c>
      <c r="D583" s="289" t="s">
        <v>630</v>
      </c>
      <c r="E583" s="291"/>
      <c r="F583" s="129"/>
    </row>
    <row r="584" s="272" customFormat="1" ht="15" customHeight="1" spans="1:6">
      <c r="A584" s="285" t="s">
        <v>544</v>
      </c>
      <c r="B584" s="285" t="s">
        <v>171</v>
      </c>
      <c r="C584" s="285" t="s">
        <v>171</v>
      </c>
      <c r="D584" s="289" t="s">
        <v>631</v>
      </c>
      <c r="E584" s="291">
        <f>1131-366+78</f>
        <v>843</v>
      </c>
      <c r="F584" s="129"/>
    </row>
    <row r="585" s="272" customFormat="1" ht="15" customHeight="1" spans="1:6">
      <c r="A585" s="285" t="s">
        <v>632</v>
      </c>
      <c r="B585" s="285"/>
      <c r="C585" s="285"/>
      <c r="D585" s="283" t="s">
        <v>633</v>
      </c>
      <c r="E585" s="284">
        <f>E586</f>
        <v>963.13</v>
      </c>
      <c r="F585" s="129"/>
    </row>
    <row r="586" s="272" customFormat="1" ht="15" customHeight="1" spans="1:6">
      <c r="A586" s="285" t="s">
        <v>632</v>
      </c>
      <c r="B586" s="285" t="s">
        <v>150</v>
      </c>
      <c r="C586" s="285"/>
      <c r="D586" s="283" t="s">
        <v>634</v>
      </c>
      <c r="E586" s="284">
        <f>SUM(E587:E607)</f>
        <v>963.13</v>
      </c>
      <c r="F586" s="129"/>
    </row>
    <row r="587" s="272" customFormat="1" ht="15" customHeight="1" spans="1:6">
      <c r="A587" s="285" t="s">
        <v>632</v>
      </c>
      <c r="B587" s="285" t="s">
        <v>150</v>
      </c>
      <c r="C587" s="285" t="s">
        <v>150</v>
      </c>
      <c r="D587" s="289" t="s">
        <v>152</v>
      </c>
      <c r="E587" s="291">
        <v>183.13</v>
      </c>
      <c r="F587" s="129"/>
    </row>
    <row r="588" s="272" customFormat="1" ht="15" customHeight="1" spans="1:6">
      <c r="A588" s="285" t="s">
        <v>632</v>
      </c>
      <c r="B588" s="285" t="s">
        <v>150</v>
      </c>
      <c r="C588" s="285" t="s">
        <v>153</v>
      </c>
      <c r="D588" s="289" t="s">
        <v>154</v>
      </c>
      <c r="E588" s="291">
        <v>780</v>
      </c>
      <c r="F588" s="129"/>
    </row>
    <row r="589" s="272" customFormat="1" ht="15" customHeight="1" spans="1:6">
      <c r="A589" s="285" t="s">
        <v>632</v>
      </c>
      <c r="B589" s="285" t="s">
        <v>150</v>
      </c>
      <c r="C589" s="285" t="s">
        <v>155</v>
      </c>
      <c r="D589" s="289" t="s">
        <v>156</v>
      </c>
      <c r="E589" s="291"/>
      <c r="F589" s="129"/>
    </row>
    <row r="590" s="272" customFormat="1" ht="15" customHeight="1" spans="1:6">
      <c r="A590" s="285" t="s">
        <v>632</v>
      </c>
      <c r="B590" s="285" t="s">
        <v>150</v>
      </c>
      <c r="C590" s="285" t="s">
        <v>157</v>
      </c>
      <c r="D590" s="289" t="s">
        <v>635</v>
      </c>
      <c r="E590" s="291"/>
      <c r="F590" s="129"/>
    </row>
    <row r="591" s="272" customFormat="1" ht="15" customHeight="1" spans="1:6">
      <c r="A591" s="285" t="s">
        <v>632</v>
      </c>
      <c r="B591" s="285" t="s">
        <v>150</v>
      </c>
      <c r="C591" s="285" t="s">
        <v>161</v>
      </c>
      <c r="D591" s="289" t="s">
        <v>636</v>
      </c>
      <c r="E591" s="291"/>
      <c r="F591" s="129"/>
    </row>
    <row r="592" s="272" customFormat="1" ht="15" customHeight="1" spans="1:6">
      <c r="A592" s="285" t="s">
        <v>632</v>
      </c>
      <c r="B592" s="285" t="s">
        <v>150</v>
      </c>
      <c r="C592" s="285" t="s">
        <v>167</v>
      </c>
      <c r="D592" s="289" t="s">
        <v>637</v>
      </c>
      <c r="E592" s="291"/>
      <c r="F592" s="129"/>
    </row>
    <row r="593" s="272" customFormat="1" ht="15" customHeight="1" spans="1:6">
      <c r="A593" s="285" t="s">
        <v>632</v>
      </c>
      <c r="B593" s="285" t="s">
        <v>150</v>
      </c>
      <c r="C593" s="285" t="s">
        <v>207</v>
      </c>
      <c r="D593" s="289" t="s">
        <v>638</v>
      </c>
      <c r="E593" s="291"/>
      <c r="F593" s="129"/>
    </row>
    <row r="594" s="272" customFormat="1" ht="15" customHeight="1" spans="1:6">
      <c r="A594" s="285" t="s">
        <v>632</v>
      </c>
      <c r="B594" s="285" t="s">
        <v>150</v>
      </c>
      <c r="C594" s="285" t="s">
        <v>214</v>
      </c>
      <c r="D594" s="289" t="s">
        <v>639</v>
      </c>
      <c r="E594" s="291"/>
      <c r="F594" s="129"/>
    </row>
    <row r="595" s="272" customFormat="1" ht="15" customHeight="1" spans="1:6">
      <c r="A595" s="285" t="s">
        <v>632</v>
      </c>
      <c r="B595" s="285" t="s">
        <v>150</v>
      </c>
      <c r="C595" s="285" t="s">
        <v>270</v>
      </c>
      <c r="D595" s="289" t="s">
        <v>640</v>
      </c>
      <c r="E595" s="291"/>
      <c r="F595" s="129"/>
    </row>
    <row r="596" s="272" customFormat="1" ht="15" customHeight="1" spans="1:6">
      <c r="A596" s="285" t="s">
        <v>632</v>
      </c>
      <c r="B596" s="285" t="s">
        <v>150</v>
      </c>
      <c r="C596" s="285" t="s">
        <v>228</v>
      </c>
      <c r="D596" s="289" t="s">
        <v>641</v>
      </c>
      <c r="E596" s="291"/>
      <c r="F596" s="129"/>
    </row>
    <row r="597" s="272" customFormat="1" ht="15" customHeight="1" spans="1:6">
      <c r="A597" s="285" t="s">
        <v>632</v>
      </c>
      <c r="B597" s="285" t="s">
        <v>150</v>
      </c>
      <c r="C597" s="285" t="s">
        <v>305</v>
      </c>
      <c r="D597" s="289" t="s">
        <v>642</v>
      </c>
      <c r="E597" s="291"/>
      <c r="F597" s="129"/>
    </row>
    <row r="598" s="272" customFormat="1" ht="15" customHeight="1" spans="1:6">
      <c r="A598" s="285" t="s">
        <v>632</v>
      </c>
      <c r="B598" s="285" t="s">
        <v>150</v>
      </c>
      <c r="C598" s="285" t="s">
        <v>307</v>
      </c>
      <c r="D598" s="289" t="s">
        <v>643</v>
      </c>
      <c r="E598" s="291"/>
      <c r="F598" s="129"/>
    </row>
    <row r="599" s="272" customFormat="1" ht="15" customHeight="1" spans="1:6">
      <c r="A599" s="285" t="s">
        <v>632</v>
      </c>
      <c r="B599" s="285" t="s">
        <v>150</v>
      </c>
      <c r="C599" s="285" t="s">
        <v>448</v>
      </c>
      <c r="D599" s="289" t="s">
        <v>644</v>
      </c>
      <c r="E599" s="291">
        <v>0</v>
      </c>
      <c r="F599" s="129"/>
    </row>
    <row r="600" s="272" customFormat="1" ht="15" customHeight="1" spans="1:6">
      <c r="A600" s="285" t="s">
        <v>632</v>
      </c>
      <c r="B600" s="285" t="s">
        <v>150</v>
      </c>
      <c r="C600" s="285" t="s">
        <v>237</v>
      </c>
      <c r="D600" s="289" t="s">
        <v>645</v>
      </c>
      <c r="E600" s="291">
        <v>0</v>
      </c>
      <c r="F600" s="129"/>
    </row>
    <row r="601" s="272" customFormat="1" ht="15" customHeight="1" spans="1:6">
      <c r="A601" s="285" t="s">
        <v>632</v>
      </c>
      <c r="B601" s="285" t="s">
        <v>150</v>
      </c>
      <c r="C601" s="285" t="s">
        <v>240</v>
      </c>
      <c r="D601" s="289" t="s">
        <v>646</v>
      </c>
      <c r="E601" s="291">
        <v>0</v>
      </c>
      <c r="F601" s="129"/>
    </row>
    <row r="602" s="272" customFormat="1" ht="15" customHeight="1" spans="1:6">
      <c r="A602" s="285" t="s">
        <v>632</v>
      </c>
      <c r="B602" s="285" t="s">
        <v>150</v>
      </c>
      <c r="C602" s="285" t="s">
        <v>647</v>
      </c>
      <c r="D602" s="289" t="s">
        <v>648</v>
      </c>
      <c r="E602" s="291">
        <v>0</v>
      </c>
      <c r="F602" s="129"/>
    </row>
    <row r="603" s="272" customFormat="1" ht="15" customHeight="1" spans="1:6">
      <c r="A603" s="285" t="s">
        <v>632</v>
      </c>
      <c r="B603" s="285" t="s">
        <v>150</v>
      </c>
      <c r="C603" s="285" t="s">
        <v>244</v>
      </c>
      <c r="D603" s="289" t="s">
        <v>649</v>
      </c>
      <c r="E603" s="291">
        <v>0</v>
      </c>
      <c r="F603" s="129"/>
    </row>
    <row r="604" s="272" customFormat="1" ht="15" customHeight="1" spans="1:6">
      <c r="A604" s="285" t="s">
        <v>632</v>
      </c>
      <c r="B604" s="285" t="s">
        <v>150</v>
      </c>
      <c r="C604" s="285" t="s">
        <v>252</v>
      </c>
      <c r="D604" s="289" t="s">
        <v>650</v>
      </c>
      <c r="E604" s="291">
        <v>0</v>
      </c>
      <c r="F604" s="129"/>
    </row>
    <row r="605" s="272" customFormat="1" ht="15" customHeight="1" spans="1:6">
      <c r="A605" s="285" t="s">
        <v>632</v>
      </c>
      <c r="B605" s="285" t="s">
        <v>150</v>
      </c>
      <c r="C605" s="285" t="s">
        <v>615</v>
      </c>
      <c r="D605" s="289" t="s">
        <v>651</v>
      </c>
      <c r="E605" s="291"/>
      <c r="F605" s="129"/>
    </row>
    <row r="606" s="272" customFormat="1" ht="15" customHeight="1" spans="1:6">
      <c r="A606" s="285" t="s">
        <v>632</v>
      </c>
      <c r="B606" s="285" t="s">
        <v>150</v>
      </c>
      <c r="C606" s="285" t="s">
        <v>265</v>
      </c>
      <c r="D606" s="289" t="s">
        <v>652</v>
      </c>
      <c r="E606" s="291"/>
      <c r="F606" s="129"/>
    </row>
    <row r="607" s="272" customFormat="1" ht="15" customHeight="1" spans="1:6">
      <c r="A607" s="285" t="s">
        <v>632</v>
      </c>
      <c r="B607" s="285" t="s">
        <v>150</v>
      </c>
      <c r="C607" s="285" t="s">
        <v>171</v>
      </c>
      <c r="D607" s="289" t="s">
        <v>653</v>
      </c>
      <c r="E607" s="291"/>
      <c r="F607" s="129"/>
    </row>
    <row r="608" s="272" customFormat="1" ht="15" customHeight="1" spans="1:6">
      <c r="A608" s="285" t="s">
        <v>654</v>
      </c>
      <c r="B608" s="285"/>
      <c r="C608" s="285"/>
      <c r="D608" s="283" t="s">
        <v>655</v>
      </c>
      <c r="E608" s="284">
        <f>E609</f>
        <v>184.77</v>
      </c>
      <c r="F608" s="129"/>
    </row>
    <row r="609" s="272" customFormat="1" ht="15" customHeight="1" spans="1:6">
      <c r="A609" s="285" t="s">
        <v>654</v>
      </c>
      <c r="B609" s="285" t="s">
        <v>153</v>
      </c>
      <c r="C609" s="285"/>
      <c r="D609" s="283" t="s">
        <v>656</v>
      </c>
      <c r="E609" s="284">
        <f>SUM(E610:E618)</f>
        <v>184.77</v>
      </c>
      <c r="F609" s="129"/>
    </row>
    <row r="610" s="272" customFormat="1" ht="15" customHeight="1" spans="1:6">
      <c r="A610" s="285" t="s">
        <v>654</v>
      </c>
      <c r="B610" s="285" t="s">
        <v>153</v>
      </c>
      <c r="C610" s="285" t="s">
        <v>150</v>
      </c>
      <c r="D610" s="289" t="s">
        <v>152</v>
      </c>
      <c r="E610" s="291">
        <v>30.77</v>
      </c>
      <c r="F610" s="129"/>
    </row>
    <row r="611" s="272" customFormat="1" ht="15" customHeight="1" spans="1:6">
      <c r="A611" s="285" t="s">
        <v>654</v>
      </c>
      <c r="B611" s="285" t="s">
        <v>153</v>
      </c>
      <c r="C611" s="285" t="s">
        <v>153</v>
      </c>
      <c r="D611" s="289" t="s">
        <v>154</v>
      </c>
      <c r="E611" s="291"/>
      <c r="F611" s="129"/>
    </row>
    <row r="612" s="272" customFormat="1" ht="15" customHeight="1" spans="1:6">
      <c r="A612" s="285" t="s">
        <v>654</v>
      </c>
      <c r="B612" s="285" t="s">
        <v>153</v>
      </c>
      <c r="C612" s="285" t="s">
        <v>155</v>
      </c>
      <c r="D612" s="289" t="s">
        <v>156</v>
      </c>
      <c r="E612" s="291"/>
      <c r="F612" s="129"/>
    </row>
    <row r="613" s="272" customFormat="1" ht="15" customHeight="1" spans="1:6">
      <c r="A613" s="285" t="s">
        <v>654</v>
      </c>
      <c r="B613" s="285" t="s">
        <v>153</v>
      </c>
      <c r="C613" s="285" t="s">
        <v>276</v>
      </c>
      <c r="D613" s="289" t="s">
        <v>657</v>
      </c>
      <c r="E613" s="291"/>
      <c r="F613" s="129"/>
    </row>
    <row r="614" s="272" customFormat="1" ht="15" customHeight="1" spans="1:6">
      <c r="A614" s="285" t="s">
        <v>654</v>
      </c>
      <c r="B614" s="285" t="s">
        <v>153</v>
      </c>
      <c r="C614" s="285" t="s">
        <v>475</v>
      </c>
      <c r="D614" s="289" t="s">
        <v>658</v>
      </c>
      <c r="E614" s="291"/>
      <c r="F614" s="129"/>
    </row>
    <row r="615" s="272" customFormat="1" ht="15" customHeight="1" spans="1:6">
      <c r="A615" s="285" t="s">
        <v>654</v>
      </c>
      <c r="B615" s="285" t="s">
        <v>153</v>
      </c>
      <c r="C615" s="285" t="s">
        <v>608</v>
      </c>
      <c r="D615" s="289" t="s">
        <v>659</v>
      </c>
      <c r="E615" s="291">
        <v>0</v>
      </c>
      <c r="F615" s="129"/>
    </row>
    <row r="616" s="272" customFormat="1" ht="15" customHeight="1" spans="1:6">
      <c r="A616" s="285" t="s">
        <v>654</v>
      </c>
      <c r="B616" s="285" t="s">
        <v>153</v>
      </c>
      <c r="C616" s="285" t="s">
        <v>300</v>
      </c>
      <c r="D616" s="289" t="s">
        <v>660</v>
      </c>
      <c r="E616" s="291">
        <v>0</v>
      </c>
      <c r="F616" s="129"/>
    </row>
    <row r="617" s="272" customFormat="1" ht="15" customHeight="1" spans="1:6">
      <c r="A617" s="285" t="s">
        <v>654</v>
      </c>
      <c r="B617" s="285" t="s">
        <v>153</v>
      </c>
      <c r="C617" s="285" t="s">
        <v>169</v>
      </c>
      <c r="D617" s="289" t="s">
        <v>170</v>
      </c>
      <c r="E617" s="291">
        <v>4</v>
      </c>
      <c r="F617" s="129"/>
    </row>
    <row r="618" s="272" customFormat="1" ht="15" customHeight="1" spans="1:6">
      <c r="A618" s="285" t="s">
        <v>654</v>
      </c>
      <c r="B618" s="285" t="s">
        <v>153</v>
      </c>
      <c r="C618" s="285" t="s">
        <v>171</v>
      </c>
      <c r="D618" s="289" t="s">
        <v>661</v>
      </c>
      <c r="E618" s="291">
        <v>150</v>
      </c>
      <c r="F618" s="129"/>
    </row>
    <row r="619" s="272" customFormat="1" ht="15" customHeight="1" spans="1:6">
      <c r="A619" s="285" t="s">
        <v>662</v>
      </c>
      <c r="B619" s="285"/>
      <c r="C619" s="285"/>
      <c r="D619" s="283" t="s">
        <v>663</v>
      </c>
      <c r="E619" s="284">
        <f>E620</f>
        <v>257.84</v>
      </c>
      <c r="F619" s="129"/>
    </row>
    <row r="620" s="272" customFormat="1" ht="15" customHeight="1" spans="1:6">
      <c r="A620" s="285" t="s">
        <v>662</v>
      </c>
      <c r="B620" s="285" t="s">
        <v>150</v>
      </c>
      <c r="C620" s="285"/>
      <c r="D620" s="283" t="s">
        <v>664</v>
      </c>
      <c r="E620" s="284">
        <f>SUM(E621:E646)</f>
        <v>257.84</v>
      </c>
      <c r="F620" s="129"/>
    </row>
    <row r="621" s="272" customFormat="1" ht="15" customHeight="1" spans="1:6">
      <c r="A621" s="285" t="s">
        <v>662</v>
      </c>
      <c r="B621" s="285" t="s">
        <v>150</v>
      </c>
      <c r="C621" s="285" t="s">
        <v>150</v>
      </c>
      <c r="D621" s="289" t="s">
        <v>152</v>
      </c>
      <c r="E621" s="291">
        <v>241.84</v>
      </c>
      <c r="F621" s="129"/>
    </row>
    <row r="622" s="272" customFormat="1" ht="15" customHeight="1" spans="1:6">
      <c r="A622" s="285" t="s">
        <v>662</v>
      </c>
      <c r="B622" s="285" t="s">
        <v>150</v>
      </c>
      <c r="C622" s="285" t="s">
        <v>153</v>
      </c>
      <c r="D622" s="289" t="s">
        <v>154</v>
      </c>
      <c r="E622" s="291">
        <v>16</v>
      </c>
      <c r="F622" s="129"/>
    </row>
    <row r="623" s="272" customFormat="1" ht="15" customHeight="1" spans="1:6">
      <c r="A623" s="285" t="s">
        <v>662</v>
      </c>
      <c r="B623" s="285" t="s">
        <v>150</v>
      </c>
      <c r="C623" s="285" t="s">
        <v>155</v>
      </c>
      <c r="D623" s="289" t="s">
        <v>156</v>
      </c>
      <c r="E623" s="291"/>
      <c r="F623" s="129"/>
    </row>
    <row r="624" s="272" customFormat="1" ht="15" customHeight="1" spans="1:6">
      <c r="A624" s="285" t="s">
        <v>662</v>
      </c>
      <c r="B624" s="285" t="s">
        <v>150</v>
      </c>
      <c r="C624" s="285" t="s">
        <v>157</v>
      </c>
      <c r="D624" s="289" t="s">
        <v>665</v>
      </c>
      <c r="E624" s="291"/>
      <c r="F624" s="129"/>
    </row>
    <row r="625" s="272" customFormat="1" ht="15" customHeight="1" spans="1:6">
      <c r="A625" s="285" t="s">
        <v>662</v>
      </c>
      <c r="B625" s="285" t="s">
        <v>150</v>
      </c>
      <c r="C625" s="285" t="s">
        <v>161</v>
      </c>
      <c r="D625" s="289" t="s">
        <v>666</v>
      </c>
      <c r="E625" s="291"/>
      <c r="F625" s="129"/>
    </row>
    <row r="626" s="272" customFormat="1" ht="15" customHeight="1" spans="1:6">
      <c r="A626" s="285" t="s">
        <v>662</v>
      </c>
      <c r="B626" s="285" t="s">
        <v>150</v>
      </c>
      <c r="C626" s="285" t="s">
        <v>163</v>
      </c>
      <c r="D626" s="289" t="s">
        <v>667</v>
      </c>
      <c r="E626" s="291"/>
      <c r="F626" s="129"/>
    </row>
    <row r="627" s="272" customFormat="1" ht="15" customHeight="1" spans="1:6">
      <c r="A627" s="285" t="s">
        <v>662</v>
      </c>
      <c r="B627" s="285" t="s">
        <v>150</v>
      </c>
      <c r="C627" s="285" t="s">
        <v>165</v>
      </c>
      <c r="D627" s="289" t="s">
        <v>668</v>
      </c>
      <c r="E627" s="291"/>
      <c r="F627" s="129"/>
    </row>
    <row r="628" s="272" customFormat="1" ht="15" customHeight="1" spans="1:6">
      <c r="A628" s="285" t="s">
        <v>662</v>
      </c>
      <c r="B628" s="285" t="s">
        <v>150</v>
      </c>
      <c r="C628" s="285" t="s">
        <v>167</v>
      </c>
      <c r="D628" s="289" t="s">
        <v>669</v>
      </c>
      <c r="E628" s="291"/>
      <c r="F628" s="129"/>
    </row>
    <row r="629" s="272" customFormat="1" ht="15" customHeight="1" spans="1:6">
      <c r="A629" s="285" t="s">
        <v>662</v>
      </c>
      <c r="B629" s="285" t="s">
        <v>150</v>
      </c>
      <c r="C629" s="285" t="s">
        <v>270</v>
      </c>
      <c r="D629" s="289" t="s">
        <v>670</v>
      </c>
      <c r="E629" s="291"/>
      <c r="F629" s="129"/>
    </row>
    <row r="630" s="272" customFormat="1" ht="15" customHeight="1" spans="1:6">
      <c r="A630" s="285" t="s">
        <v>662</v>
      </c>
      <c r="B630" s="285" t="s">
        <v>150</v>
      </c>
      <c r="C630" s="285" t="s">
        <v>220</v>
      </c>
      <c r="D630" s="289" t="s">
        <v>671</v>
      </c>
      <c r="E630" s="291"/>
      <c r="F630" s="129"/>
    </row>
    <row r="631" s="272" customFormat="1" ht="15" customHeight="1" spans="1:6">
      <c r="A631" s="285" t="s">
        <v>662</v>
      </c>
      <c r="B631" s="285" t="s">
        <v>150</v>
      </c>
      <c r="C631" s="285" t="s">
        <v>228</v>
      </c>
      <c r="D631" s="289" t="s">
        <v>672</v>
      </c>
      <c r="E631" s="291"/>
      <c r="F631" s="129"/>
    </row>
    <row r="632" s="272" customFormat="1" ht="15" customHeight="1" spans="1:6">
      <c r="A632" s="285" t="s">
        <v>662</v>
      </c>
      <c r="B632" s="285" t="s">
        <v>150</v>
      </c>
      <c r="C632" s="285" t="s">
        <v>274</v>
      </c>
      <c r="D632" s="289" t="s">
        <v>673</v>
      </c>
      <c r="E632" s="291"/>
      <c r="F632" s="129"/>
    </row>
    <row r="633" s="272" customFormat="1" ht="15" customHeight="1" spans="1:6">
      <c r="A633" s="285" t="s">
        <v>662</v>
      </c>
      <c r="B633" s="285" t="s">
        <v>150</v>
      </c>
      <c r="C633" s="285" t="s">
        <v>276</v>
      </c>
      <c r="D633" s="289" t="s">
        <v>674</v>
      </c>
      <c r="E633" s="291"/>
      <c r="F633" s="129"/>
    </row>
    <row r="634" s="272" customFormat="1" ht="15" customHeight="1" spans="1:6">
      <c r="A634" s="285" t="s">
        <v>662</v>
      </c>
      <c r="B634" s="285" t="s">
        <v>150</v>
      </c>
      <c r="C634" s="285" t="s">
        <v>300</v>
      </c>
      <c r="D634" s="289" t="s">
        <v>675</v>
      </c>
      <c r="E634" s="291"/>
      <c r="F634" s="129"/>
    </row>
    <row r="635" s="272" customFormat="1" ht="15" customHeight="1" spans="1:6">
      <c r="A635" s="285" t="s">
        <v>662</v>
      </c>
      <c r="B635" s="285" t="s">
        <v>150</v>
      </c>
      <c r="C635" s="285" t="s">
        <v>301</v>
      </c>
      <c r="D635" s="289" t="s">
        <v>676</v>
      </c>
      <c r="E635" s="291">
        <v>0</v>
      </c>
      <c r="F635" s="129"/>
    </row>
    <row r="636" s="272" customFormat="1" ht="15" customHeight="1" spans="1:6">
      <c r="A636" s="285" t="s">
        <v>662</v>
      </c>
      <c r="B636" s="285" t="s">
        <v>150</v>
      </c>
      <c r="C636" s="285" t="s">
        <v>303</v>
      </c>
      <c r="D636" s="289" t="s">
        <v>677</v>
      </c>
      <c r="E636" s="291">
        <v>0</v>
      </c>
      <c r="F636" s="129"/>
    </row>
    <row r="637" s="272" customFormat="1" ht="15" customHeight="1" spans="1:6">
      <c r="A637" s="285" t="s">
        <v>662</v>
      </c>
      <c r="B637" s="285" t="s">
        <v>150</v>
      </c>
      <c r="C637" s="285" t="s">
        <v>305</v>
      </c>
      <c r="D637" s="289" t="s">
        <v>678</v>
      </c>
      <c r="E637" s="291">
        <v>0</v>
      </c>
      <c r="F637" s="129"/>
    </row>
    <row r="638" s="272" customFormat="1" ht="15" customHeight="1" spans="1:6">
      <c r="A638" s="285" t="s">
        <v>662</v>
      </c>
      <c r="B638" s="285" t="s">
        <v>150</v>
      </c>
      <c r="C638" s="285" t="s">
        <v>307</v>
      </c>
      <c r="D638" s="289" t="s">
        <v>679</v>
      </c>
      <c r="E638" s="291">
        <v>0</v>
      </c>
      <c r="F638" s="129"/>
    </row>
    <row r="639" s="272" customFormat="1" ht="15" customHeight="1" spans="1:6">
      <c r="A639" s="285" t="s">
        <v>662</v>
      </c>
      <c r="B639" s="285" t="s">
        <v>150</v>
      </c>
      <c r="C639" s="285" t="s">
        <v>559</v>
      </c>
      <c r="D639" s="289" t="s">
        <v>680</v>
      </c>
      <c r="E639" s="291">
        <v>0</v>
      </c>
      <c r="F639" s="129"/>
    </row>
    <row r="640" s="272" customFormat="1" ht="15" customHeight="1" spans="1:6">
      <c r="A640" s="285" t="s">
        <v>662</v>
      </c>
      <c r="B640" s="285" t="s">
        <v>150</v>
      </c>
      <c r="C640" s="285" t="s">
        <v>561</v>
      </c>
      <c r="D640" s="289" t="s">
        <v>681</v>
      </c>
      <c r="E640" s="291">
        <v>0</v>
      </c>
      <c r="F640" s="129"/>
    </row>
    <row r="641" s="272" customFormat="1" ht="15" customHeight="1" spans="1:6">
      <c r="A641" s="285" t="s">
        <v>662</v>
      </c>
      <c r="B641" s="285" t="s">
        <v>150</v>
      </c>
      <c r="C641" s="285" t="s">
        <v>443</v>
      </c>
      <c r="D641" s="289" t="s">
        <v>682</v>
      </c>
      <c r="E641" s="291">
        <v>0</v>
      </c>
      <c r="F641" s="129"/>
    </row>
    <row r="642" s="272" customFormat="1" ht="15" customHeight="1" spans="1:6">
      <c r="A642" s="285" t="s">
        <v>662</v>
      </c>
      <c r="B642" s="285" t="s">
        <v>150</v>
      </c>
      <c r="C642" s="285" t="s">
        <v>448</v>
      </c>
      <c r="D642" s="289" t="s">
        <v>683</v>
      </c>
      <c r="E642" s="291">
        <v>0</v>
      </c>
      <c r="F642" s="129"/>
    </row>
    <row r="643" s="272" customFormat="1" ht="15" customHeight="1" spans="1:6">
      <c r="A643" s="285" t="s">
        <v>662</v>
      </c>
      <c r="B643" s="285" t="s">
        <v>150</v>
      </c>
      <c r="C643" s="285" t="s">
        <v>237</v>
      </c>
      <c r="D643" s="289" t="s">
        <v>684</v>
      </c>
      <c r="E643" s="291">
        <v>0</v>
      </c>
      <c r="F643" s="129"/>
    </row>
    <row r="644" s="272" customFormat="1" ht="15" customHeight="1" spans="1:6">
      <c r="A644" s="285" t="s">
        <v>662</v>
      </c>
      <c r="B644" s="285" t="s">
        <v>150</v>
      </c>
      <c r="C644" s="285" t="s">
        <v>240</v>
      </c>
      <c r="D644" s="289" t="s">
        <v>685</v>
      </c>
      <c r="E644" s="291"/>
      <c r="F644" s="129"/>
    </row>
    <row r="645" s="272" customFormat="1" ht="15" customHeight="1" spans="1:6">
      <c r="A645" s="285" t="s">
        <v>662</v>
      </c>
      <c r="B645" s="285" t="s">
        <v>150</v>
      </c>
      <c r="C645" s="285" t="s">
        <v>169</v>
      </c>
      <c r="D645" s="289" t="s">
        <v>170</v>
      </c>
      <c r="E645" s="291"/>
      <c r="F645" s="129"/>
    </row>
    <row r="646" s="272" customFormat="1" ht="15" customHeight="1" spans="1:6">
      <c r="A646" s="285" t="s">
        <v>662</v>
      </c>
      <c r="B646" s="285" t="s">
        <v>150</v>
      </c>
      <c r="C646" s="285" t="s">
        <v>171</v>
      </c>
      <c r="D646" s="289" t="s">
        <v>686</v>
      </c>
      <c r="E646" s="291"/>
      <c r="F646" s="129"/>
    </row>
    <row r="647" s="272" customFormat="1" ht="15" customHeight="1" spans="1:6">
      <c r="A647" s="285" t="s">
        <v>687</v>
      </c>
      <c r="B647" s="285"/>
      <c r="C647" s="285"/>
      <c r="D647" s="283" t="s">
        <v>688</v>
      </c>
      <c r="E647" s="284">
        <f>E648+E659+E663</f>
        <v>10686.15</v>
      </c>
      <c r="F647" s="129"/>
    </row>
    <row r="648" s="272" customFormat="1" ht="15" customHeight="1" spans="1:6">
      <c r="A648" s="285" t="s">
        <v>687</v>
      </c>
      <c r="B648" s="285" t="s">
        <v>150</v>
      </c>
      <c r="C648" s="285"/>
      <c r="D648" s="283" t="s">
        <v>689</v>
      </c>
      <c r="E648" s="284">
        <f>SUM(E650:E658)</f>
        <v>9139</v>
      </c>
      <c r="F648" s="129"/>
    </row>
    <row r="649" s="272" customFormat="1" ht="15" customHeight="1" spans="1:6">
      <c r="A649" s="285" t="s">
        <v>687</v>
      </c>
      <c r="B649" s="285" t="s">
        <v>150</v>
      </c>
      <c r="C649" s="285" t="s">
        <v>150</v>
      </c>
      <c r="D649" s="289" t="s">
        <v>690</v>
      </c>
      <c r="E649" s="291"/>
      <c r="F649" s="129"/>
    </row>
    <row r="650" s="272" customFormat="1" ht="15" customHeight="1" spans="1:6">
      <c r="A650" s="285" t="s">
        <v>687</v>
      </c>
      <c r="B650" s="285" t="s">
        <v>150</v>
      </c>
      <c r="C650" s="285" t="s">
        <v>153</v>
      </c>
      <c r="D650" s="289" t="s">
        <v>691</v>
      </c>
      <c r="E650" s="291"/>
      <c r="F650" s="129"/>
    </row>
    <row r="651" s="272" customFormat="1" ht="15" customHeight="1" spans="1:6">
      <c r="A651" s="285" t="s">
        <v>687</v>
      </c>
      <c r="B651" s="285" t="s">
        <v>150</v>
      </c>
      <c r="C651" s="285" t="s">
        <v>155</v>
      </c>
      <c r="D651" s="289" t="s">
        <v>692</v>
      </c>
      <c r="E651" s="291"/>
      <c r="F651" s="129"/>
    </row>
    <row r="652" s="272" customFormat="1" ht="15" customHeight="1" spans="1:6">
      <c r="A652" s="285" t="s">
        <v>687</v>
      </c>
      <c r="B652" s="285" t="s">
        <v>150</v>
      </c>
      <c r="C652" s="285" t="s">
        <v>157</v>
      </c>
      <c r="D652" s="289" t="s">
        <v>693</v>
      </c>
      <c r="E652" s="291"/>
      <c r="F652" s="129"/>
    </row>
    <row r="653" s="272" customFormat="1" ht="15" customHeight="1" spans="1:6">
      <c r="A653" s="285" t="s">
        <v>687</v>
      </c>
      <c r="B653" s="285" t="s">
        <v>150</v>
      </c>
      <c r="C653" s="285" t="s">
        <v>159</v>
      </c>
      <c r="D653" s="289" t="s">
        <v>694</v>
      </c>
      <c r="E653" s="291">
        <v>358</v>
      </c>
      <c r="F653" s="129"/>
    </row>
    <row r="654" s="272" customFormat="1" ht="15" customHeight="1" spans="1:6">
      <c r="A654" s="285" t="s">
        <v>687</v>
      </c>
      <c r="B654" s="285" t="s">
        <v>150</v>
      </c>
      <c r="C654" s="285" t="s">
        <v>161</v>
      </c>
      <c r="D654" s="289" t="s">
        <v>695</v>
      </c>
      <c r="E654" s="291"/>
      <c r="F654" s="129"/>
    </row>
    <row r="655" s="272" customFormat="1" ht="15" customHeight="1" spans="1:6">
      <c r="A655" s="285" t="s">
        <v>687</v>
      </c>
      <c r="B655" s="285" t="s">
        <v>150</v>
      </c>
      <c r="C655" s="285" t="s">
        <v>163</v>
      </c>
      <c r="D655" s="289" t="s">
        <v>696</v>
      </c>
      <c r="E655" s="291"/>
      <c r="F655" s="129"/>
    </row>
    <row r="656" s="272" customFormat="1" ht="15" customHeight="1" spans="1:6">
      <c r="A656" s="285" t="s">
        <v>687</v>
      </c>
      <c r="B656" s="285" t="s">
        <v>150</v>
      </c>
      <c r="C656" s="285" t="s">
        <v>165</v>
      </c>
      <c r="D656" s="289" t="s">
        <v>697</v>
      </c>
      <c r="E656" s="291">
        <f>8941-160</f>
        <v>8781</v>
      </c>
      <c r="F656" s="129"/>
    </row>
    <row r="657" s="272" customFormat="1" ht="15" customHeight="1" spans="1:6">
      <c r="A657" s="285" t="s">
        <v>687</v>
      </c>
      <c r="B657" s="285" t="s">
        <v>150</v>
      </c>
      <c r="C657" s="285" t="s">
        <v>167</v>
      </c>
      <c r="D657" s="289" t="s">
        <v>698</v>
      </c>
      <c r="E657" s="291"/>
      <c r="F657" s="129"/>
    </row>
    <row r="658" s="272" customFormat="1" ht="15" customHeight="1" spans="1:6">
      <c r="A658" s="285" t="s">
        <v>687</v>
      </c>
      <c r="B658" s="285" t="s">
        <v>150</v>
      </c>
      <c r="C658" s="285" t="s">
        <v>171</v>
      </c>
      <c r="D658" s="289" t="s">
        <v>699</v>
      </c>
      <c r="E658" s="291"/>
      <c r="F658" s="129"/>
    </row>
    <row r="659" s="272" customFormat="1" ht="15" customHeight="1" spans="1:6">
      <c r="A659" s="285" t="s">
        <v>687</v>
      </c>
      <c r="B659" s="285" t="s">
        <v>153</v>
      </c>
      <c r="C659" s="285"/>
      <c r="D659" s="283" t="s">
        <v>700</v>
      </c>
      <c r="E659" s="284">
        <f>E660</f>
        <v>1547.15</v>
      </c>
      <c r="F659" s="129"/>
    </row>
    <row r="660" s="272" customFormat="1" ht="15" customHeight="1" spans="1:6">
      <c r="A660" s="285" t="s">
        <v>687</v>
      </c>
      <c r="B660" s="285" t="s">
        <v>153</v>
      </c>
      <c r="C660" s="285" t="s">
        <v>150</v>
      </c>
      <c r="D660" s="289" t="s">
        <v>701</v>
      </c>
      <c r="E660" s="291">
        <v>1547.15</v>
      </c>
      <c r="F660" s="129"/>
    </row>
    <row r="661" s="272" customFormat="1" ht="15" customHeight="1" spans="1:6">
      <c r="A661" s="285" t="s">
        <v>687</v>
      </c>
      <c r="B661" s="285" t="s">
        <v>153</v>
      </c>
      <c r="C661" s="285" t="s">
        <v>153</v>
      </c>
      <c r="D661" s="289" t="s">
        <v>702</v>
      </c>
      <c r="E661" s="291"/>
      <c r="F661" s="129"/>
    </row>
    <row r="662" s="272" customFormat="1" ht="15" customHeight="1" spans="1:6">
      <c r="A662" s="285" t="s">
        <v>687</v>
      </c>
      <c r="B662" s="285" t="s">
        <v>153</v>
      </c>
      <c r="C662" s="285" t="s">
        <v>155</v>
      </c>
      <c r="D662" s="289" t="s">
        <v>703</v>
      </c>
      <c r="E662" s="291"/>
      <c r="F662" s="129"/>
    </row>
    <row r="663" s="272" customFormat="1" ht="15" customHeight="1" spans="1:6">
      <c r="A663" s="285" t="s">
        <v>687</v>
      </c>
      <c r="B663" s="285" t="s">
        <v>155</v>
      </c>
      <c r="C663" s="285"/>
      <c r="D663" s="283" t="s">
        <v>704</v>
      </c>
      <c r="E663" s="291"/>
      <c r="F663" s="129"/>
    </row>
    <row r="664" s="272" customFormat="1" ht="15" customHeight="1" spans="1:6">
      <c r="A664" s="285" t="s">
        <v>687</v>
      </c>
      <c r="B664" s="285" t="s">
        <v>155</v>
      </c>
      <c r="C664" s="285" t="s">
        <v>150</v>
      </c>
      <c r="D664" s="289" t="s">
        <v>705</v>
      </c>
      <c r="E664" s="291"/>
      <c r="F664" s="129"/>
    </row>
    <row r="665" s="272" customFormat="1" ht="15" customHeight="1" spans="1:6">
      <c r="A665" s="285" t="s">
        <v>687</v>
      </c>
      <c r="B665" s="285" t="s">
        <v>155</v>
      </c>
      <c r="C665" s="285" t="s">
        <v>153</v>
      </c>
      <c r="D665" s="289" t="s">
        <v>706</v>
      </c>
      <c r="E665" s="291"/>
      <c r="F665" s="129"/>
    </row>
    <row r="666" s="272" customFormat="1" ht="15" customHeight="1" spans="1:6">
      <c r="A666" s="285" t="s">
        <v>687</v>
      </c>
      <c r="B666" s="285" t="s">
        <v>155</v>
      </c>
      <c r="C666" s="285" t="s">
        <v>171</v>
      </c>
      <c r="D666" s="289" t="s">
        <v>707</v>
      </c>
      <c r="E666" s="291"/>
      <c r="F666" s="129"/>
    </row>
    <row r="667" s="272" customFormat="1" ht="15" customHeight="1" spans="1:6">
      <c r="A667" s="285" t="s">
        <v>708</v>
      </c>
      <c r="B667" s="285"/>
      <c r="C667" s="285"/>
      <c r="D667" s="283" t="s">
        <v>709</v>
      </c>
      <c r="E667" s="284">
        <f>E668</f>
        <v>50.9</v>
      </c>
      <c r="F667" s="129"/>
    </row>
    <row r="668" s="272" customFormat="1" ht="15" customHeight="1" spans="1:6">
      <c r="A668" s="285" t="s">
        <v>708</v>
      </c>
      <c r="B668" s="285" t="s">
        <v>157</v>
      </c>
      <c r="C668" s="285"/>
      <c r="D668" s="283" t="s">
        <v>710</v>
      </c>
      <c r="E668" s="284">
        <f>SUM(E669:E673)</f>
        <v>50.9</v>
      </c>
      <c r="F668" s="129"/>
    </row>
    <row r="669" s="272" customFormat="1" ht="15" customHeight="1" spans="1:6">
      <c r="A669" s="285" t="s">
        <v>708</v>
      </c>
      <c r="B669" s="285" t="s">
        <v>157</v>
      </c>
      <c r="C669" s="285" t="s">
        <v>150</v>
      </c>
      <c r="D669" s="289" t="s">
        <v>711</v>
      </c>
      <c r="E669" s="291">
        <v>0</v>
      </c>
      <c r="F669" s="129"/>
    </row>
    <row r="670" s="272" customFormat="1" ht="15" customHeight="1" spans="1:6">
      <c r="A670" s="285" t="s">
        <v>708</v>
      </c>
      <c r="B670" s="285" t="s">
        <v>157</v>
      </c>
      <c r="C670" s="285" t="s">
        <v>153</v>
      </c>
      <c r="D670" s="289" t="s">
        <v>712</v>
      </c>
      <c r="E670" s="291">
        <v>0</v>
      </c>
      <c r="F670" s="129"/>
    </row>
    <row r="671" s="272" customFormat="1" ht="15" customHeight="1" spans="1:6">
      <c r="A671" s="285" t="s">
        <v>708</v>
      </c>
      <c r="B671" s="285" t="s">
        <v>157</v>
      </c>
      <c r="C671" s="285" t="s">
        <v>155</v>
      </c>
      <c r="D671" s="289" t="s">
        <v>713</v>
      </c>
      <c r="E671" s="291">
        <v>0</v>
      </c>
      <c r="F671" s="129"/>
    </row>
    <row r="672" s="272" customFormat="1" ht="15" customHeight="1" spans="1:6">
      <c r="A672" s="285" t="s">
        <v>708</v>
      </c>
      <c r="B672" s="285" t="s">
        <v>157</v>
      </c>
      <c r="C672" s="285" t="s">
        <v>157</v>
      </c>
      <c r="D672" s="289" t="s">
        <v>714</v>
      </c>
      <c r="E672" s="291">
        <v>0</v>
      </c>
      <c r="F672" s="129"/>
    </row>
    <row r="673" s="272" customFormat="1" ht="15" customHeight="1" spans="1:6">
      <c r="A673" s="285" t="s">
        <v>708</v>
      </c>
      <c r="B673" s="285" t="s">
        <v>157</v>
      </c>
      <c r="C673" s="285" t="s">
        <v>171</v>
      </c>
      <c r="D673" s="289" t="s">
        <v>715</v>
      </c>
      <c r="E673" s="291">
        <f>9.4+15+26.5</f>
        <v>50.9</v>
      </c>
      <c r="F673" s="129"/>
    </row>
    <row r="674" s="272" customFormat="1" ht="15" customHeight="1" spans="1:6">
      <c r="A674" s="285" t="s">
        <v>716</v>
      </c>
      <c r="B674" s="285"/>
      <c r="C674" s="285"/>
      <c r="D674" s="283" t="s">
        <v>717</v>
      </c>
      <c r="E674" s="284">
        <f>E675+E686</f>
        <v>853</v>
      </c>
      <c r="F674" s="129"/>
    </row>
    <row r="675" s="272" customFormat="1" ht="15" customHeight="1" spans="1:6">
      <c r="A675" s="285" t="s">
        <v>716</v>
      </c>
      <c r="B675" s="285" t="s">
        <v>150</v>
      </c>
      <c r="C675" s="285"/>
      <c r="D675" s="283" t="s">
        <v>718</v>
      </c>
      <c r="E675" s="284">
        <f>SUM(E676:E685)</f>
        <v>176.9</v>
      </c>
      <c r="F675" s="129"/>
    </row>
    <row r="676" s="272" customFormat="1" ht="15" customHeight="1" spans="1:6">
      <c r="A676" s="285" t="s">
        <v>716</v>
      </c>
      <c r="B676" s="285" t="s">
        <v>150</v>
      </c>
      <c r="C676" s="285" t="s">
        <v>150</v>
      </c>
      <c r="D676" s="289" t="s">
        <v>152</v>
      </c>
      <c r="E676" s="291">
        <v>128.1</v>
      </c>
      <c r="F676" s="129"/>
    </row>
    <row r="677" s="272" customFormat="1" ht="15" customHeight="1" spans="1:6">
      <c r="A677" s="285" t="s">
        <v>716</v>
      </c>
      <c r="B677" s="285" t="s">
        <v>150</v>
      </c>
      <c r="C677" s="285" t="s">
        <v>153</v>
      </c>
      <c r="D677" s="289" t="s">
        <v>154</v>
      </c>
      <c r="E677" s="291">
        <v>2.3</v>
      </c>
      <c r="F677" s="129"/>
    </row>
    <row r="678" s="272" customFormat="1" ht="15" customHeight="1" spans="1:6">
      <c r="A678" s="285" t="s">
        <v>716</v>
      </c>
      <c r="B678" s="285" t="s">
        <v>150</v>
      </c>
      <c r="C678" s="285" t="s">
        <v>155</v>
      </c>
      <c r="D678" s="289" t="s">
        <v>156</v>
      </c>
      <c r="E678" s="291"/>
      <c r="F678" s="129"/>
    </row>
    <row r="679" s="272" customFormat="1" ht="15" customHeight="1" spans="1:6">
      <c r="A679" s="285" t="s">
        <v>716</v>
      </c>
      <c r="B679" s="285" t="s">
        <v>150</v>
      </c>
      <c r="C679" s="285" t="s">
        <v>157</v>
      </c>
      <c r="D679" s="289" t="s">
        <v>719</v>
      </c>
      <c r="E679" s="291">
        <v>14.4</v>
      </c>
      <c r="F679" s="129"/>
    </row>
    <row r="680" s="272" customFormat="1" ht="15" customHeight="1" spans="1:6">
      <c r="A680" s="285" t="s">
        <v>716</v>
      </c>
      <c r="B680" s="285" t="s">
        <v>150</v>
      </c>
      <c r="C680" s="285" t="s">
        <v>159</v>
      </c>
      <c r="D680" s="289" t="s">
        <v>720</v>
      </c>
      <c r="E680" s="291"/>
      <c r="F680" s="129"/>
    </row>
    <row r="681" s="272" customFormat="1" ht="15" customHeight="1" spans="1:6">
      <c r="A681" s="285" t="s">
        <v>716</v>
      </c>
      <c r="B681" s="285" t="s">
        <v>150</v>
      </c>
      <c r="C681" s="285" t="s">
        <v>161</v>
      </c>
      <c r="D681" s="289" t="s">
        <v>721</v>
      </c>
      <c r="E681" s="291">
        <v>32.1</v>
      </c>
      <c r="F681" s="129"/>
    </row>
    <row r="682" s="272" customFormat="1" ht="15" customHeight="1" spans="1:6">
      <c r="A682" s="285" t="s">
        <v>716</v>
      </c>
      <c r="B682" s="285" t="s">
        <v>150</v>
      </c>
      <c r="C682" s="285" t="s">
        <v>165</v>
      </c>
      <c r="D682" s="289" t="s">
        <v>722</v>
      </c>
      <c r="E682" s="291"/>
      <c r="F682" s="129"/>
    </row>
    <row r="683" s="272" customFormat="1" ht="15" customHeight="1" spans="1:6">
      <c r="A683" s="285" t="s">
        <v>716</v>
      </c>
      <c r="B683" s="285" t="s">
        <v>150</v>
      </c>
      <c r="C683" s="285" t="s">
        <v>167</v>
      </c>
      <c r="D683" s="289" t="s">
        <v>723</v>
      </c>
      <c r="E683" s="291"/>
      <c r="F683" s="129"/>
    </row>
    <row r="684" s="272" customFormat="1" ht="15" customHeight="1" spans="1:6">
      <c r="A684" s="285" t="s">
        <v>716</v>
      </c>
      <c r="B684" s="285" t="s">
        <v>150</v>
      </c>
      <c r="C684" s="285" t="s">
        <v>169</v>
      </c>
      <c r="D684" s="289" t="s">
        <v>170</v>
      </c>
      <c r="E684" s="291"/>
      <c r="F684" s="129"/>
    </row>
    <row r="685" s="272" customFormat="1" ht="15" customHeight="1" spans="1:6">
      <c r="A685" s="285" t="s">
        <v>716</v>
      </c>
      <c r="B685" s="285" t="s">
        <v>150</v>
      </c>
      <c r="C685" s="285" t="s">
        <v>171</v>
      </c>
      <c r="D685" s="289" t="s">
        <v>724</v>
      </c>
      <c r="E685" s="291"/>
      <c r="F685" s="129"/>
    </row>
    <row r="686" s="272" customFormat="1" ht="15" customHeight="1" spans="1:6">
      <c r="A686" s="285" t="s">
        <v>716</v>
      </c>
      <c r="B686" s="285" t="s">
        <v>153</v>
      </c>
      <c r="C686" s="285"/>
      <c r="D686" s="283" t="s">
        <v>725</v>
      </c>
      <c r="E686" s="284">
        <f>SUM(E687:E691)</f>
        <v>676.1</v>
      </c>
      <c r="F686" s="129"/>
    </row>
    <row r="687" s="272" customFormat="1" ht="15" customHeight="1" spans="1:6">
      <c r="A687" s="285" t="s">
        <v>716</v>
      </c>
      <c r="B687" s="285" t="s">
        <v>153</v>
      </c>
      <c r="C687" s="285" t="s">
        <v>150</v>
      </c>
      <c r="D687" s="289" t="s">
        <v>152</v>
      </c>
      <c r="E687" s="291"/>
      <c r="F687" s="129"/>
    </row>
    <row r="688" s="272" customFormat="1" ht="15" customHeight="1" spans="1:6">
      <c r="A688" s="285" t="s">
        <v>716</v>
      </c>
      <c r="B688" s="285" t="s">
        <v>153</v>
      </c>
      <c r="C688" s="285" t="s">
        <v>153</v>
      </c>
      <c r="D688" s="289" t="s">
        <v>154</v>
      </c>
      <c r="E688" s="291"/>
      <c r="F688" s="129"/>
    </row>
    <row r="689" s="272" customFormat="1" ht="15" customHeight="1" spans="1:6">
      <c r="A689" s="285" t="s">
        <v>716</v>
      </c>
      <c r="B689" s="285" t="s">
        <v>153</v>
      </c>
      <c r="C689" s="285" t="s">
        <v>155</v>
      </c>
      <c r="D689" s="289" t="s">
        <v>156</v>
      </c>
      <c r="E689" s="291"/>
      <c r="F689" s="129"/>
    </row>
    <row r="690" s="272" customFormat="1" ht="15" customHeight="1" spans="1:6">
      <c r="A690" s="285" t="s">
        <v>716</v>
      </c>
      <c r="B690" s="285" t="s">
        <v>153</v>
      </c>
      <c r="C690" s="285" t="s">
        <v>157</v>
      </c>
      <c r="D690" s="289" t="s">
        <v>726</v>
      </c>
      <c r="E690" s="291"/>
      <c r="F690" s="129"/>
    </row>
    <row r="691" s="272" customFormat="1" ht="15" customHeight="1" spans="1:6">
      <c r="A691" s="285" t="s">
        <v>716</v>
      </c>
      <c r="B691" s="285" t="s">
        <v>153</v>
      </c>
      <c r="C691" s="285" t="s">
        <v>171</v>
      </c>
      <c r="D691" s="289" t="s">
        <v>727</v>
      </c>
      <c r="E691" s="291">
        <v>676.1</v>
      </c>
      <c r="F691" s="129"/>
    </row>
    <row r="692" s="272" customFormat="1" ht="15" customHeight="1" spans="1:6">
      <c r="A692" s="285">
        <v>227</v>
      </c>
      <c r="B692" s="285"/>
      <c r="C692" s="285"/>
      <c r="D692" s="283" t="s">
        <v>728</v>
      </c>
      <c r="E692" s="284">
        <v>2400</v>
      </c>
      <c r="F692" s="129"/>
    </row>
    <row r="693" s="272" customFormat="1" ht="15" customHeight="1" spans="1:6">
      <c r="A693" s="285" t="s">
        <v>729</v>
      </c>
      <c r="B693" s="285"/>
      <c r="C693" s="285"/>
      <c r="D693" s="283" t="s">
        <v>730</v>
      </c>
      <c r="E693" s="284">
        <f>E694+E695+E696+E701</f>
        <v>3610</v>
      </c>
      <c r="F693" s="129"/>
    </row>
    <row r="694" s="272" customFormat="1" ht="15" customHeight="1" spans="1:6">
      <c r="A694" s="285" t="s">
        <v>729</v>
      </c>
      <c r="B694" s="285" t="s">
        <v>150</v>
      </c>
      <c r="C694" s="285"/>
      <c r="D694" s="283" t="s">
        <v>731</v>
      </c>
      <c r="E694" s="291"/>
      <c r="F694" s="129"/>
    </row>
    <row r="695" s="272" customFormat="1" ht="15" customHeight="1" spans="1:6">
      <c r="A695" s="285" t="s">
        <v>729</v>
      </c>
      <c r="B695" s="285" t="s">
        <v>153</v>
      </c>
      <c r="C695" s="285"/>
      <c r="D695" s="283" t="s">
        <v>732</v>
      </c>
      <c r="E695" s="291"/>
      <c r="F695" s="129"/>
    </row>
    <row r="696" s="272" customFormat="1" ht="15" customHeight="1" spans="1:6">
      <c r="A696" s="285" t="s">
        <v>729</v>
      </c>
      <c r="B696" s="285" t="s">
        <v>155</v>
      </c>
      <c r="C696" s="285"/>
      <c r="D696" s="283" t="s">
        <v>733</v>
      </c>
      <c r="E696" s="284">
        <v>3610</v>
      </c>
      <c r="F696" s="129"/>
    </row>
    <row r="697" s="272" customFormat="1" ht="15" customHeight="1" spans="1:6">
      <c r="A697" s="285" t="s">
        <v>729</v>
      </c>
      <c r="B697" s="285" t="s">
        <v>155</v>
      </c>
      <c r="C697" s="285" t="s">
        <v>150</v>
      </c>
      <c r="D697" s="289" t="s">
        <v>734</v>
      </c>
      <c r="E697" s="291">
        <v>3610</v>
      </c>
      <c r="F697" s="129"/>
    </row>
    <row r="698" s="272" customFormat="1" ht="15" customHeight="1" spans="1:6">
      <c r="A698" s="285" t="s">
        <v>729</v>
      </c>
      <c r="B698" s="285" t="s">
        <v>155</v>
      </c>
      <c r="C698" s="285" t="s">
        <v>153</v>
      </c>
      <c r="D698" s="289" t="s">
        <v>735</v>
      </c>
      <c r="E698" s="291"/>
      <c r="F698" s="129"/>
    </row>
    <row r="699" s="272" customFormat="1" ht="15" customHeight="1" spans="1:6">
      <c r="A699" s="285" t="s">
        <v>729</v>
      </c>
      <c r="B699" s="285" t="s">
        <v>155</v>
      </c>
      <c r="C699" s="285" t="s">
        <v>155</v>
      </c>
      <c r="D699" s="289" t="s">
        <v>736</v>
      </c>
      <c r="E699" s="291"/>
      <c r="F699" s="129"/>
    </row>
    <row r="700" s="272" customFormat="1" ht="15" customHeight="1" spans="1:6">
      <c r="A700" s="285" t="s">
        <v>729</v>
      </c>
      <c r="B700" s="285" t="s">
        <v>155</v>
      </c>
      <c r="C700" s="285" t="s">
        <v>171</v>
      </c>
      <c r="D700" s="289" t="s">
        <v>737</v>
      </c>
      <c r="E700" s="291"/>
      <c r="F700" s="129"/>
    </row>
    <row r="701" s="272" customFormat="1" ht="15" customHeight="1" spans="1:6">
      <c r="A701" s="285" t="s">
        <v>738</v>
      </c>
      <c r="B701" s="285"/>
      <c r="C701" s="285"/>
      <c r="D701" s="283" t="s">
        <v>739</v>
      </c>
      <c r="E701" s="291"/>
      <c r="F701" s="129"/>
    </row>
    <row r="702" s="272" customFormat="1" ht="15" customHeight="1" spans="1:6">
      <c r="A702" s="285" t="s">
        <v>738</v>
      </c>
      <c r="B702" s="285" t="s">
        <v>150</v>
      </c>
      <c r="C702" s="285"/>
      <c r="D702" s="289" t="s">
        <v>740</v>
      </c>
      <c r="E702" s="291"/>
      <c r="F702" s="129"/>
    </row>
    <row r="703" s="272" customFormat="1" ht="15" customHeight="1" spans="1:6">
      <c r="A703" s="285" t="s">
        <v>738</v>
      </c>
      <c r="B703" s="285" t="s">
        <v>153</v>
      </c>
      <c r="C703" s="285"/>
      <c r="D703" s="289" t="s">
        <v>741</v>
      </c>
      <c r="E703" s="291"/>
      <c r="F703" s="129"/>
    </row>
    <row r="704" s="272" customFormat="1" ht="15" customHeight="1" spans="1:6">
      <c r="A704" s="285" t="s">
        <v>738</v>
      </c>
      <c r="B704" s="285" t="s">
        <v>155</v>
      </c>
      <c r="C704" s="285"/>
      <c r="D704" s="289" t="s">
        <v>742</v>
      </c>
      <c r="E704" s="291"/>
      <c r="F704" s="129"/>
    </row>
    <row r="705" s="272" customFormat="1" ht="15" customHeight="1" spans="5:5">
      <c r="E705" s="276"/>
    </row>
    <row r="706" s="272" customFormat="1" ht="15" customHeight="1" spans="5:5">
      <c r="E706" s="276"/>
    </row>
    <row r="707" s="272" customFormat="1" ht="15" customHeight="1" spans="5:5">
      <c r="E707" s="276"/>
    </row>
    <row r="708" s="272" customFormat="1" ht="15" customHeight="1" spans="5:5">
      <c r="E708" s="276"/>
    </row>
    <row r="709" s="272" customFormat="1" ht="15" customHeight="1" spans="5:5">
      <c r="E709" s="276"/>
    </row>
    <row r="710" s="272" customFormat="1" ht="15" customHeight="1" spans="5:5">
      <c r="E710" s="276"/>
    </row>
    <row r="711" s="272" customFormat="1" ht="15" customHeight="1" spans="5:5">
      <c r="E711" s="276"/>
    </row>
    <row r="712" s="272" customFormat="1" ht="15" customHeight="1" spans="5:5">
      <c r="E712" s="276"/>
    </row>
    <row r="713" s="272" customFormat="1" ht="15" customHeight="1" spans="5:5">
      <c r="E713" s="276"/>
    </row>
    <row r="714" s="272" customFormat="1" ht="15" customHeight="1" spans="5:5">
      <c r="E714" s="276"/>
    </row>
    <row r="715" s="272" customFormat="1" ht="15" customHeight="1" spans="5:5">
      <c r="E715" s="276"/>
    </row>
    <row r="716" s="272" customFormat="1" ht="15" customHeight="1" spans="5:5">
      <c r="E716" s="276"/>
    </row>
    <row r="717" s="272" customFormat="1" ht="15" customHeight="1" spans="5:5">
      <c r="E717" s="276"/>
    </row>
    <row r="718" s="272" customFormat="1" ht="15" customHeight="1" spans="5:5">
      <c r="E718" s="276"/>
    </row>
    <row r="719" s="272" customFormat="1" ht="15" customHeight="1" spans="5:5">
      <c r="E719" s="276"/>
    </row>
    <row r="720" s="272" customFormat="1" ht="15" customHeight="1" spans="5:5">
      <c r="E720" s="276"/>
    </row>
    <row r="721" s="272" customFormat="1" ht="15" customHeight="1" spans="5:5">
      <c r="E721" s="276"/>
    </row>
    <row r="722" s="272" customFormat="1" ht="15" customHeight="1" spans="5:5">
      <c r="E722" s="276"/>
    </row>
    <row r="723" s="272" customFormat="1" ht="15" customHeight="1" spans="5:5">
      <c r="E723" s="276"/>
    </row>
    <row r="724" s="272" customFormat="1" ht="15" customHeight="1" spans="5:5">
      <c r="E724" s="276"/>
    </row>
    <row r="725" s="272" customFormat="1" ht="15" customHeight="1" spans="5:5">
      <c r="E725" s="276"/>
    </row>
    <row r="726" s="272" customFormat="1" ht="15" customHeight="1" spans="5:5">
      <c r="E726" s="276"/>
    </row>
    <row r="727" s="272" customFormat="1" ht="15" customHeight="1" spans="5:5">
      <c r="E727" s="276"/>
    </row>
    <row r="728" s="272" customFormat="1" ht="15" customHeight="1" spans="5:5">
      <c r="E728" s="276"/>
    </row>
    <row r="729" s="272" customFormat="1" ht="15" customHeight="1" spans="5:5">
      <c r="E729" s="276"/>
    </row>
    <row r="730" s="275" customFormat="1" spans="1:5">
      <c r="A730" s="272"/>
      <c r="B730" s="272"/>
      <c r="C730" s="272"/>
      <c r="D730" s="272"/>
      <c r="E730" s="276"/>
    </row>
    <row r="731" s="275" customFormat="1" spans="1:5">
      <c r="A731" s="272"/>
      <c r="B731" s="272"/>
      <c r="C731" s="272"/>
      <c r="D731" s="272"/>
      <c r="E731" s="276"/>
    </row>
    <row r="732" s="275" customFormat="1" spans="1:5">
      <c r="A732" s="272"/>
      <c r="B732" s="272"/>
      <c r="C732" s="272"/>
      <c r="D732" s="272"/>
      <c r="E732" s="276"/>
    </row>
    <row r="733" s="275" customFormat="1" spans="1:5">
      <c r="A733" s="272"/>
      <c r="B733" s="272"/>
      <c r="C733" s="272"/>
      <c r="D733" s="272"/>
      <c r="E733" s="276"/>
    </row>
    <row r="734" s="275" customFormat="1" spans="1:5">
      <c r="A734" s="272"/>
      <c r="B734" s="272"/>
      <c r="C734" s="272"/>
      <c r="D734" s="272"/>
      <c r="E734" s="276"/>
    </row>
    <row r="735" s="275" customFormat="1" spans="1:5">
      <c r="A735" s="272"/>
      <c r="B735" s="272"/>
      <c r="C735" s="272"/>
      <c r="D735" s="272"/>
      <c r="E735" s="276"/>
    </row>
    <row r="736" s="275" customFormat="1" spans="1:5">
      <c r="A736" s="272"/>
      <c r="B736" s="272"/>
      <c r="C736" s="272"/>
      <c r="D736" s="272"/>
      <c r="E736" s="276"/>
    </row>
    <row r="737" s="275" customFormat="1" spans="1:5">
      <c r="A737" s="272"/>
      <c r="B737" s="272"/>
      <c r="C737" s="272"/>
      <c r="D737" s="272"/>
      <c r="E737" s="276"/>
    </row>
    <row r="738" s="275" customFormat="1" spans="1:5">
      <c r="A738" s="272"/>
      <c r="B738" s="272"/>
      <c r="C738" s="272"/>
      <c r="D738" s="272"/>
      <c r="E738" s="276"/>
    </row>
    <row r="739" s="275" customFormat="1" spans="1:5">
      <c r="A739" s="272"/>
      <c r="B739" s="272"/>
      <c r="C739" s="272"/>
      <c r="D739" s="272"/>
      <c r="E739" s="276"/>
    </row>
    <row r="740" s="275" customFormat="1" spans="1:5">
      <c r="A740" s="272"/>
      <c r="B740" s="272"/>
      <c r="C740" s="272"/>
      <c r="D740" s="272"/>
      <c r="E740" s="276"/>
    </row>
    <row r="741" s="275" customFormat="1" spans="1:5">
      <c r="A741" s="272"/>
      <c r="B741" s="272"/>
      <c r="C741" s="272"/>
      <c r="D741" s="272"/>
      <c r="E741" s="276"/>
    </row>
    <row r="742" s="275" customFormat="1" spans="1:5">
      <c r="A742" s="272"/>
      <c r="B742" s="272"/>
      <c r="C742" s="272"/>
      <c r="D742" s="272"/>
      <c r="E742" s="276"/>
    </row>
    <row r="743" s="275" customFormat="1" spans="1:5">
      <c r="A743" s="272"/>
      <c r="B743" s="272"/>
      <c r="C743" s="272"/>
      <c r="D743" s="272"/>
      <c r="E743" s="276"/>
    </row>
    <row r="744" s="275" customFormat="1" spans="1:5">
      <c r="A744" s="272"/>
      <c r="B744" s="272"/>
      <c r="C744" s="272"/>
      <c r="D744" s="272"/>
      <c r="E744" s="276"/>
    </row>
    <row r="745" s="275" customFormat="1" spans="1:5">
      <c r="A745" s="272"/>
      <c r="B745" s="272"/>
      <c r="C745" s="272"/>
      <c r="D745" s="272"/>
      <c r="E745" s="276"/>
    </row>
    <row r="746" s="275" customFormat="1" spans="1:5">
      <c r="A746" s="272"/>
      <c r="B746" s="272"/>
      <c r="C746" s="272"/>
      <c r="D746" s="272"/>
      <c r="E746" s="276"/>
    </row>
    <row r="747" s="275" customFormat="1" spans="1:5">
      <c r="A747" s="272"/>
      <c r="B747" s="272"/>
      <c r="C747" s="272"/>
      <c r="D747" s="272"/>
      <c r="E747" s="276"/>
    </row>
    <row r="748" s="275" customFormat="1" spans="1:5">
      <c r="A748" s="272"/>
      <c r="B748" s="272"/>
      <c r="C748" s="272"/>
      <c r="D748" s="272"/>
      <c r="E748" s="276"/>
    </row>
    <row r="749" s="275" customFormat="1" spans="1:5">
      <c r="A749" s="272"/>
      <c r="B749" s="272"/>
      <c r="C749" s="272"/>
      <c r="D749" s="272"/>
      <c r="E749" s="276"/>
    </row>
    <row r="750" s="275" customFormat="1" spans="1:5">
      <c r="A750" s="272"/>
      <c r="B750" s="272"/>
      <c r="C750" s="272"/>
      <c r="D750" s="272"/>
      <c r="E750" s="276"/>
    </row>
    <row r="751" s="275" customFormat="1" spans="1:5">
      <c r="A751" s="272"/>
      <c r="B751" s="272"/>
      <c r="C751" s="272"/>
      <c r="D751" s="272"/>
      <c r="E751" s="276"/>
    </row>
    <row r="752" s="275" customFormat="1" spans="1:5">
      <c r="A752" s="272"/>
      <c r="B752" s="272"/>
      <c r="C752" s="272"/>
      <c r="D752" s="272"/>
      <c r="E752" s="276"/>
    </row>
    <row r="753" s="275" customFormat="1" spans="1:5">
      <c r="A753" s="272"/>
      <c r="B753" s="272"/>
      <c r="C753" s="272"/>
      <c r="D753" s="272"/>
      <c r="E753" s="276"/>
    </row>
    <row r="754" s="275" customFormat="1" spans="1:7">
      <c r="A754" s="272"/>
      <c r="B754" s="272"/>
      <c r="C754" s="272"/>
      <c r="D754" s="272"/>
      <c r="E754" s="276"/>
      <c r="F754" s="272"/>
      <c r="G754" s="272"/>
    </row>
    <row r="755" s="275" customFormat="1" spans="1:5">
      <c r="A755" s="272"/>
      <c r="B755" s="272"/>
      <c r="C755" s="272"/>
      <c r="D755" s="272"/>
      <c r="E755" s="276"/>
    </row>
    <row r="756" s="275" customFormat="1" spans="1:5">
      <c r="A756" s="272"/>
      <c r="B756" s="272"/>
      <c r="C756" s="272"/>
      <c r="D756" s="272"/>
      <c r="E756" s="276"/>
    </row>
    <row r="757" s="275" customFormat="1" spans="1:5">
      <c r="A757" s="272"/>
      <c r="B757" s="272"/>
      <c r="C757" s="272"/>
      <c r="D757" s="272"/>
      <c r="E757" s="276"/>
    </row>
    <row r="758" s="275" customFormat="1" spans="1:5">
      <c r="A758" s="272"/>
      <c r="B758" s="272"/>
      <c r="C758" s="272"/>
      <c r="D758" s="272"/>
      <c r="E758" s="276"/>
    </row>
    <row r="759" s="275" customFormat="1" spans="1:5">
      <c r="A759" s="272"/>
      <c r="B759" s="272"/>
      <c r="C759" s="272"/>
      <c r="D759" s="272"/>
      <c r="E759" s="276"/>
    </row>
    <row r="760" s="275" customFormat="1" spans="1:5">
      <c r="A760" s="272"/>
      <c r="B760" s="272"/>
      <c r="C760" s="272"/>
      <c r="D760" s="272"/>
      <c r="E760" s="276"/>
    </row>
    <row r="761" s="275" customFormat="1" spans="1:5">
      <c r="A761" s="272"/>
      <c r="B761" s="272"/>
      <c r="C761" s="272"/>
      <c r="D761" s="272"/>
      <c r="E761" s="276"/>
    </row>
    <row r="762" s="275" customFormat="1" spans="1:5">
      <c r="A762" s="272"/>
      <c r="B762" s="272"/>
      <c r="C762" s="272"/>
      <c r="D762" s="272"/>
      <c r="E762" s="276"/>
    </row>
    <row r="763" s="275" customFormat="1" spans="1:5">
      <c r="A763" s="272"/>
      <c r="B763" s="272"/>
      <c r="C763" s="272"/>
      <c r="D763" s="272"/>
      <c r="E763" s="276"/>
    </row>
    <row r="764" s="275" customFormat="1" spans="1:5">
      <c r="A764" s="272"/>
      <c r="B764" s="272"/>
      <c r="C764" s="272"/>
      <c r="D764" s="272"/>
      <c r="E764" s="276"/>
    </row>
    <row r="765" s="275" customFormat="1" spans="1:5">
      <c r="A765" s="272"/>
      <c r="B765" s="272"/>
      <c r="C765" s="272"/>
      <c r="D765" s="272"/>
      <c r="E765" s="276"/>
    </row>
    <row r="766" s="275" customFormat="1" spans="1:5">
      <c r="A766" s="272"/>
      <c r="B766" s="272"/>
      <c r="C766" s="272"/>
      <c r="D766" s="272"/>
      <c r="E766" s="276"/>
    </row>
    <row r="767" s="275" customFormat="1" spans="1:5">
      <c r="A767" s="272"/>
      <c r="B767" s="272"/>
      <c r="C767" s="272"/>
      <c r="D767" s="272"/>
      <c r="E767" s="276"/>
    </row>
    <row r="768" s="275" customFormat="1" spans="1:5">
      <c r="A768" s="272"/>
      <c r="B768" s="272"/>
      <c r="C768" s="272"/>
      <c r="D768" s="272"/>
      <c r="E768" s="276"/>
    </row>
    <row r="769" s="275" customFormat="1" spans="1:5">
      <c r="A769" s="272"/>
      <c r="B769" s="272"/>
      <c r="C769" s="272"/>
      <c r="D769" s="272"/>
      <c r="E769" s="276"/>
    </row>
    <row r="770" s="275" customFormat="1" spans="1:5">
      <c r="A770" s="272"/>
      <c r="B770" s="272"/>
      <c r="C770" s="272"/>
      <c r="D770" s="272"/>
      <c r="E770" s="276"/>
    </row>
    <row r="771" s="275" customFormat="1" spans="1:5">
      <c r="A771" s="272"/>
      <c r="B771" s="272"/>
      <c r="C771" s="272"/>
      <c r="D771" s="272"/>
      <c r="E771" s="276"/>
    </row>
    <row r="772" s="275" customFormat="1" spans="1:5">
      <c r="A772" s="272"/>
      <c r="B772" s="272"/>
      <c r="C772" s="272"/>
      <c r="D772" s="272"/>
      <c r="E772" s="276"/>
    </row>
    <row r="773" s="275" customFormat="1" spans="1:5">
      <c r="A773" s="272"/>
      <c r="B773" s="272"/>
      <c r="C773" s="272"/>
      <c r="D773" s="272"/>
      <c r="E773" s="276"/>
    </row>
    <row r="774" s="275" customFormat="1" spans="1:5">
      <c r="A774" s="272"/>
      <c r="B774" s="272"/>
      <c r="C774" s="272"/>
      <c r="D774" s="272"/>
      <c r="E774" s="276"/>
    </row>
    <row r="775" s="275" customFormat="1" spans="1:5">
      <c r="A775" s="272"/>
      <c r="B775" s="272"/>
      <c r="C775" s="272"/>
      <c r="D775" s="272"/>
      <c r="E775" s="276"/>
    </row>
    <row r="776" s="275" customFormat="1" spans="1:5">
      <c r="A776" s="272"/>
      <c r="B776" s="272"/>
      <c r="C776" s="272"/>
      <c r="D776" s="272"/>
      <c r="E776" s="276"/>
    </row>
    <row r="777" s="275" customFormat="1" spans="1:5">
      <c r="A777" s="272"/>
      <c r="B777" s="272"/>
      <c r="C777" s="272"/>
      <c r="D777" s="272"/>
      <c r="E777" s="276"/>
    </row>
    <row r="778" s="275" customFormat="1" spans="1:5">
      <c r="A778" s="272"/>
      <c r="B778" s="272"/>
      <c r="C778" s="272"/>
      <c r="D778" s="272"/>
      <c r="E778" s="276"/>
    </row>
    <row r="779" s="275" customFormat="1" spans="1:5">
      <c r="A779" s="272"/>
      <c r="B779" s="272"/>
      <c r="C779" s="272"/>
      <c r="D779" s="272"/>
      <c r="E779" s="276"/>
    </row>
    <row r="780" s="275" customFormat="1" spans="1:5">
      <c r="A780" s="272"/>
      <c r="B780" s="272"/>
      <c r="C780" s="272"/>
      <c r="D780" s="272"/>
      <c r="E780" s="276"/>
    </row>
    <row r="781" s="275" customFormat="1" spans="1:5">
      <c r="A781" s="272"/>
      <c r="B781" s="272"/>
      <c r="C781" s="272"/>
      <c r="D781" s="272"/>
      <c r="E781" s="276"/>
    </row>
    <row r="782" s="275" customFormat="1" spans="1:5">
      <c r="A782" s="272"/>
      <c r="B782" s="272"/>
      <c r="C782" s="272"/>
      <c r="D782" s="272"/>
      <c r="E782" s="276"/>
    </row>
    <row r="783" s="275" customFormat="1" spans="1:5">
      <c r="A783" s="272"/>
      <c r="B783" s="272"/>
      <c r="C783" s="272"/>
      <c r="D783" s="272"/>
      <c r="E783" s="276"/>
    </row>
    <row r="784" s="275" customFormat="1" spans="1:5">
      <c r="A784" s="272"/>
      <c r="B784" s="272"/>
      <c r="C784" s="272"/>
      <c r="D784" s="272"/>
      <c r="E784" s="276"/>
    </row>
    <row r="785" s="275" customFormat="1" spans="1:5">
      <c r="A785" s="272"/>
      <c r="B785" s="272"/>
      <c r="C785" s="272"/>
      <c r="D785" s="272"/>
      <c r="E785" s="276"/>
    </row>
    <row r="786" s="275" customFormat="1" spans="1:5">
      <c r="A786" s="272"/>
      <c r="B786" s="272"/>
      <c r="C786" s="272"/>
      <c r="D786" s="272"/>
      <c r="E786" s="276"/>
    </row>
    <row r="787" s="275" customFormat="1" spans="1:5">
      <c r="A787" s="272"/>
      <c r="B787" s="272"/>
      <c r="C787" s="272"/>
      <c r="D787" s="272"/>
      <c r="E787" s="276"/>
    </row>
    <row r="788" s="275" customFormat="1" spans="1:5">
      <c r="A788" s="272"/>
      <c r="B788" s="272"/>
      <c r="C788" s="272"/>
      <c r="D788" s="272"/>
      <c r="E788" s="276"/>
    </row>
    <row r="789" s="275" customFormat="1" spans="1:5">
      <c r="A789" s="272"/>
      <c r="B789" s="272"/>
      <c r="C789" s="272"/>
      <c r="D789" s="272"/>
      <c r="E789" s="276"/>
    </row>
    <row r="790" s="275" customFormat="1" spans="1:5">
      <c r="A790" s="272"/>
      <c r="B790" s="272"/>
      <c r="C790" s="272"/>
      <c r="D790" s="272"/>
      <c r="E790" s="276"/>
    </row>
    <row r="791" s="275" customFormat="1" spans="1:5">
      <c r="A791" s="272"/>
      <c r="B791" s="272"/>
      <c r="C791" s="272"/>
      <c r="D791" s="272"/>
      <c r="E791" s="276"/>
    </row>
    <row r="792" s="275" customFormat="1" spans="1:5">
      <c r="A792" s="272"/>
      <c r="B792" s="272"/>
      <c r="C792" s="272"/>
      <c r="D792" s="272"/>
      <c r="E792" s="276"/>
    </row>
    <row r="793" s="275" customFormat="1" spans="1:5">
      <c r="A793" s="272"/>
      <c r="B793" s="272"/>
      <c r="C793" s="272"/>
      <c r="D793" s="272"/>
      <c r="E793" s="276"/>
    </row>
    <row r="794" s="275" customFormat="1" spans="1:5">
      <c r="A794" s="272"/>
      <c r="B794" s="272"/>
      <c r="C794" s="272"/>
      <c r="D794" s="272"/>
      <c r="E794" s="276"/>
    </row>
    <row r="795" s="275" customFormat="1" spans="1:5">
      <c r="A795" s="272"/>
      <c r="B795" s="272"/>
      <c r="C795" s="272"/>
      <c r="D795" s="272"/>
      <c r="E795" s="276"/>
    </row>
    <row r="796" s="275" customFormat="1" spans="1:5">
      <c r="A796" s="272"/>
      <c r="B796" s="272"/>
      <c r="C796" s="272"/>
      <c r="D796" s="272"/>
      <c r="E796" s="276"/>
    </row>
    <row r="797" s="275" customFormat="1" spans="1:5">
      <c r="A797" s="272"/>
      <c r="B797" s="272"/>
      <c r="C797" s="272"/>
      <c r="D797" s="272"/>
      <c r="E797" s="276"/>
    </row>
    <row r="798" s="275" customFormat="1" spans="1:5">
      <c r="A798" s="272"/>
      <c r="B798" s="272"/>
      <c r="C798" s="272"/>
      <c r="D798" s="272"/>
      <c r="E798" s="276"/>
    </row>
    <row r="799" s="275" customFormat="1" spans="1:5">
      <c r="A799" s="272"/>
      <c r="B799" s="272"/>
      <c r="C799" s="272"/>
      <c r="D799" s="272"/>
      <c r="E799" s="276"/>
    </row>
    <row r="800" s="275" customFormat="1" spans="1:5">
      <c r="A800" s="272"/>
      <c r="B800" s="272"/>
      <c r="C800" s="272"/>
      <c r="D800" s="272"/>
      <c r="E800" s="276"/>
    </row>
    <row r="801" s="275" customFormat="1" spans="1:5">
      <c r="A801" s="272"/>
      <c r="B801" s="272"/>
      <c r="C801" s="272"/>
      <c r="D801" s="272"/>
      <c r="E801" s="276"/>
    </row>
    <row r="802" s="275" customFormat="1" spans="1:5">
      <c r="A802" s="272"/>
      <c r="B802" s="272"/>
      <c r="C802" s="272"/>
      <c r="D802" s="272"/>
      <c r="E802" s="276"/>
    </row>
    <row r="803" s="275" customFormat="1" spans="1:5">
      <c r="A803" s="272"/>
      <c r="B803" s="272"/>
      <c r="C803" s="272"/>
      <c r="D803" s="272"/>
      <c r="E803" s="276"/>
    </row>
    <row r="804" s="275" customFormat="1" spans="1:5">
      <c r="A804" s="272"/>
      <c r="B804" s="272"/>
      <c r="C804" s="272"/>
      <c r="D804" s="272"/>
      <c r="E804" s="276"/>
    </row>
    <row r="805" s="275" customFormat="1" spans="1:5">
      <c r="A805" s="272"/>
      <c r="B805" s="272"/>
      <c r="C805" s="272"/>
      <c r="D805" s="272"/>
      <c r="E805" s="276"/>
    </row>
    <row r="806" s="275" customFormat="1" spans="1:5">
      <c r="A806" s="272"/>
      <c r="B806" s="272"/>
      <c r="C806" s="272"/>
      <c r="D806" s="272"/>
      <c r="E806" s="276"/>
    </row>
    <row r="807" s="275" customFormat="1" spans="1:5">
      <c r="A807" s="272"/>
      <c r="B807" s="272"/>
      <c r="C807" s="272"/>
      <c r="D807" s="272"/>
      <c r="E807" s="276"/>
    </row>
    <row r="808" s="275" customFormat="1" spans="1:5">
      <c r="A808" s="272"/>
      <c r="B808" s="272"/>
      <c r="C808" s="272"/>
      <c r="D808" s="272"/>
      <c r="E808" s="276"/>
    </row>
    <row r="809" s="275" customFormat="1" spans="1:5">
      <c r="A809" s="272"/>
      <c r="B809" s="272"/>
      <c r="C809" s="272"/>
      <c r="D809" s="272"/>
      <c r="E809" s="276"/>
    </row>
    <row r="810" s="275" customFormat="1" spans="1:5">
      <c r="A810" s="272"/>
      <c r="B810" s="272"/>
      <c r="C810" s="272"/>
      <c r="D810" s="272"/>
      <c r="E810" s="276"/>
    </row>
    <row r="811" s="275" customFormat="1" spans="1:5">
      <c r="A811" s="272"/>
      <c r="B811" s="272"/>
      <c r="C811" s="272"/>
      <c r="D811" s="272"/>
      <c r="E811" s="276"/>
    </row>
    <row r="812" s="275" customFormat="1" spans="1:5">
      <c r="A812" s="272"/>
      <c r="B812" s="272"/>
      <c r="C812" s="272"/>
      <c r="D812" s="272"/>
      <c r="E812" s="276"/>
    </row>
    <row r="813" s="275" customFormat="1" spans="1:5">
      <c r="A813" s="272"/>
      <c r="B813" s="272"/>
      <c r="C813" s="272"/>
      <c r="D813" s="272"/>
      <c r="E813" s="276"/>
    </row>
    <row r="814" s="275" customFormat="1" spans="1:5">
      <c r="A814" s="272"/>
      <c r="B814" s="272"/>
      <c r="C814" s="272"/>
      <c r="D814" s="272"/>
      <c r="E814" s="276"/>
    </row>
    <row r="815" s="275" customFormat="1" spans="1:5">
      <c r="A815" s="272"/>
      <c r="B815" s="272"/>
      <c r="C815" s="272"/>
      <c r="D815" s="272"/>
      <c r="E815" s="276"/>
    </row>
    <row r="816" s="275" customFormat="1" spans="1:5">
      <c r="A816" s="272"/>
      <c r="B816" s="272"/>
      <c r="C816" s="272"/>
      <c r="D816" s="272"/>
      <c r="E816" s="276"/>
    </row>
    <row r="817" s="275" customFormat="1" spans="1:5">
      <c r="A817" s="272"/>
      <c r="B817" s="272"/>
      <c r="C817" s="272"/>
      <c r="D817" s="272"/>
      <c r="E817" s="276"/>
    </row>
    <row r="818" s="275" customFormat="1" spans="1:5">
      <c r="A818" s="272"/>
      <c r="B818" s="272"/>
      <c r="C818" s="272"/>
      <c r="D818" s="272"/>
      <c r="E818" s="276"/>
    </row>
    <row r="819" s="275" customFormat="1" spans="1:5">
      <c r="A819" s="272"/>
      <c r="B819" s="272"/>
      <c r="C819" s="272"/>
      <c r="D819" s="272"/>
      <c r="E819" s="276"/>
    </row>
    <row r="820" s="275" customFormat="1" spans="1:5">
      <c r="A820" s="272"/>
      <c r="B820" s="272"/>
      <c r="C820" s="272"/>
      <c r="D820" s="272"/>
      <c r="E820" s="276"/>
    </row>
    <row r="821" s="275" customFormat="1" spans="1:5">
      <c r="A821" s="272"/>
      <c r="B821" s="272"/>
      <c r="C821" s="272"/>
      <c r="D821" s="272"/>
      <c r="E821" s="276"/>
    </row>
    <row r="822" s="275" customFormat="1" spans="1:5">
      <c r="A822" s="272"/>
      <c r="B822" s="272"/>
      <c r="C822" s="272"/>
      <c r="D822" s="272"/>
      <c r="E822" s="276"/>
    </row>
    <row r="823" s="275" customFormat="1" spans="1:5">
      <c r="A823" s="272"/>
      <c r="B823" s="272"/>
      <c r="C823" s="272"/>
      <c r="D823" s="272"/>
      <c r="E823" s="276"/>
    </row>
    <row r="824" s="275" customFormat="1" spans="1:5">
      <c r="A824" s="272"/>
      <c r="B824" s="272"/>
      <c r="C824" s="272"/>
      <c r="D824" s="272"/>
      <c r="E824" s="276"/>
    </row>
    <row r="825" s="275" customFormat="1" spans="1:5">
      <c r="A825" s="272"/>
      <c r="B825" s="272"/>
      <c r="C825" s="272"/>
      <c r="D825" s="272"/>
      <c r="E825" s="276"/>
    </row>
    <row r="826" s="275" customFormat="1" spans="1:5">
      <c r="A826" s="272"/>
      <c r="B826" s="272"/>
      <c r="C826" s="272"/>
      <c r="D826" s="272"/>
      <c r="E826" s="276"/>
    </row>
    <row r="827" s="275" customFormat="1" spans="1:5">
      <c r="A827" s="272"/>
      <c r="B827" s="272"/>
      <c r="C827" s="272"/>
      <c r="D827" s="272"/>
      <c r="E827" s="276"/>
    </row>
    <row r="828" s="275" customFormat="1" spans="1:5">
      <c r="A828" s="272"/>
      <c r="B828" s="272"/>
      <c r="C828" s="272"/>
      <c r="D828" s="272"/>
      <c r="E828" s="276"/>
    </row>
    <row r="829" s="275" customFormat="1" spans="1:5">
      <c r="A829" s="272"/>
      <c r="B829" s="272"/>
      <c r="C829" s="272"/>
      <c r="D829" s="272"/>
      <c r="E829" s="276"/>
    </row>
    <row r="830" s="275" customFormat="1" spans="1:5">
      <c r="A830" s="272"/>
      <c r="B830" s="272"/>
      <c r="C830" s="272"/>
      <c r="D830" s="272"/>
      <c r="E830" s="276"/>
    </row>
    <row r="831" s="275" customFormat="1" spans="1:5">
      <c r="A831" s="272"/>
      <c r="B831" s="272"/>
      <c r="C831" s="272"/>
      <c r="D831" s="272"/>
      <c r="E831" s="276"/>
    </row>
    <row r="832" s="275" customFormat="1" spans="1:5">
      <c r="A832" s="272"/>
      <c r="B832" s="272"/>
      <c r="C832" s="272"/>
      <c r="D832" s="272"/>
      <c r="E832" s="276"/>
    </row>
    <row r="833" s="275" customFormat="1" spans="1:5">
      <c r="A833" s="272"/>
      <c r="B833" s="272"/>
      <c r="C833" s="272"/>
      <c r="D833" s="272"/>
      <c r="E833" s="276"/>
    </row>
    <row r="834" s="275" customFormat="1" spans="1:7">
      <c r="A834" s="272"/>
      <c r="B834" s="272"/>
      <c r="C834" s="272"/>
      <c r="D834" s="272"/>
      <c r="E834" s="276"/>
      <c r="F834" s="272"/>
      <c r="G834" s="272"/>
    </row>
    <row r="835" s="275" customFormat="1" spans="1:5">
      <c r="A835" s="272"/>
      <c r="B835" s="272"/>
      <c r="C835" s="272"/>
      <c r="D835" s="272"/>
      <c r="E835" s="276"/>
    </row>
    <row r="836" s="275" customFormat="1" spans="1:5">
      <c r="A836" s="272"/>
      <c r="B836" s="272"/>
      <c r="C836" s="272"/>
      <c r="D836" s="272"/>
      <c r="E836" s="276"/>
    </row>
    <row r="837" s="275" customFormat="1" spans="1:5">
      <c r="A837" s="272"/>
      <c r="B837" s="272"/>
      <c r="C837" s="272"/>
      <c r="D837" s="272"/>
      <c r="E837" s="276"/>
    </row>
    <row r="838" s="275" customFormat="1" spans="1:5">
      <c r="A838" s="272"/>
      <c r="B838" s="272"/>
      <c r="C838" s="272"/>
      <c r="D838" s="272"/>
      <c r="E838" s="276"/>
    </row>
    <row r="839" s="275" customFormat="1" spans="1:5">
      <c r="A839" s="272"/>
      <c r="B839" s="272"/>
      <c r="C839" s="272"/>
      <c r="D839" s="272"/>
      <c r="E839" s="276"/>
    </row>
    <row r="840" s="275" customFormat="1" spans="1:5">
      <c r="A840" s="272"/>
      <c r="B840" s="272"/>
      <c r="C840" s="272"/>
      <c r="D840" s="272"/>
      <c r="E840" s="276"/>
    </row>
    <row r="841" s="275" customFormat="1" spans="1:5">
      <c r="A841" s="272"/>
      <c r="B841" s="272"/>
      <c r="C841" s="272"/>
      <c r="D841" s="272"/>
      <c r="E841" s="276"/>
    </row>
    <row r="842" s="275" customFormat="1" spans="1:5">
      <c r="A842" s="272"/>
      <c r="B842" s="272"/>
      <c r="C842" s="272"/>
      <c r="D842" s="272"/>
      <c r="E842" s="276"/>
    </row>
    <row r="843" s="275" customFormat="1" spans="1:5">
      <c r="A843" s="272"/>
      <c r="B843" s="272"/>
      <c r="C843" s="272"/>
      <c r="D843" s="272"/>
      <c r="E843" s="276"/>
    </row>
    <row r="844" s="275" customFormat="1" spans="1:5">
      <c r="A844" s="272"/>
      <c r="B844" s="272"/>
      <c r="C844" s="272"/>
      <c r="D844" s="272"/>
      <c r="E844" s="276"/>
    </row>
    <row r="845" s="275" customFormat="1" spans="1:5">
      <c r="A845" s="272"/>
      <c r="B845" s="272"/>
      <c r="C845" s="272"/>
      <c r="D845" s="272"/>
      <c r="E845" s="276"/>
    </row>
    <row r="846" s="275" customFormat="1" spans="1:5">
      <c r="A846" s="272"/>
      <c r="B846" s="272"/>
      <c r="C846" s="272"/>
      <c r="D846" s="272"/>
      <c r="E846" s="276"/>
    </row>
    <row r="847" s="275" customFormat="1" spans="1:5">
      <c r="A847" s="272"/>
      <c r="B847" s="272"/>
      <c r="C847" s="272"/>
      <c r="D847" s="272"/>
      <c r="E847" s="276"/>
    </row>
    <row r="848" s="275" customFormat="1" spans="1:5">
      <c r="A848" s="272"/>
      <c r="B848" s="272"/>
      <c r="C848" s="272"/>
      <c r="D848" s="272"/>
      <c r="E848" s="276"/>
    </row>
    <row r="849" s="275" customFormat="1" spans="1:5">
      <c r="A849" s="272"/>
      <c r="B849" s="272"/>
      <c r="C849" s="272"/>
      <c r="D849" s="272"/>
      <c r="E849" s="276"/>
    </row>
    <row r="850" s="275" customFormat="1" spans="1:5">
      <c r="A850" s="272"/>
      <c r="B850" s="272"/>
      <c r="C850" s="272"/>
      <c r="D850" s="272"/>
      <c r="E850" s="276"/>
    </row>
    <row r="851" s="275" customFormat="1" spans="1:5">
      <c r="A851" s="272"/>
      <c r="B851" s="272"/>
      <c r="C851" s="272"/>
      <c r="D851" s="272"/>
      <c r="E851" s="276"/>
    </row>
    <row r="852" s="275" customFormat="1" spans="1:5">
      <c r="A852" s="272"/>
      <c r="B852" s="272"/>
      <c r="C852" s="272"/>
      <c r="D852" s="272"/>
      <c r="E852" s="276"/>
    </row>
    <row r="853" s="275" customFormat="1" spans="1:5">
      <c r="A853" s="272"/>
      <c r="B853" s="272"/>
      <c r="C853" s="272"/>
      <c r="D853" s="272"/>
      <c r="E853" s="276"/>
    </row>
    <row r="854" s="275" customFormat="1" spans="1:5">
      <c r="A854" s="272"/>
      <c r="B854" s="272"/>
      <c r="C854" s="272"/>
      <c r="D854" s="272"/>
      <c r="E854" s="276"/>
    </row>
    <row r="855" s="275" customFormat="1" spans="1:5">
      <c r="A855" s="272"/>
      <c r="B855" s="272"/>
      <c r="C855" s="272"/>
      <c r="D855" s="272"/>
      <c r="E855" s="276"/>
    </row>
    <row r="856" s="275" customFormat="1" spans="1:5">
      <c r="A856" s="272"/>
      <c r="B856" s="272"/>
      <c r="C856" s="272"/>
      <c r="D856" s="272"/>
      <c r="E856" s="276"/>
    </row>
    <row r="857" s="275" customFormat="1" spans="1:7">
      <c r="A857" s="272"/>
      <c r="B857" s="272"/>
      <c r="C857" s="272"/>
      <c r="D857" s="272"/>
      <c r="E857" s="276"/>
      <c r="F857" s="272"/>
      <c r="G857" s="272"/>
    </row>
    <row r="858" s="275" customFormat="1" spans="1:5">
      <c r="A858" s="272"/>
      <c r="B858" s="272"/>
      <c r="C858" s="272"/>
      <c r="D858" s="272"/>
      <c r="E858" s="276"/>
    </row>
    <row r="859" s="275" customFormat="1" spans="1:5">
      <c r="A859" s="272"/>
      <c r="B859" s="272"/>
      <c r="C859" s="272"/>
      <c r="D859" s="272"/>
      <c r="E859" s="276"/>
    </row>
    <row r="860" s="275" customFormat="1" spans="1:5">
      <c r="A860" s="272"/>
      <c r="B860" s="272"/>
      <c r="C860" s="272"/>
      <c r="D860" s="272"/>
      <c r="E860" s="276"/>
    </row>
    <row r="861" s="275" customFormat="1" spans="1:5">
      <c r="A861" s="272"/>
      <c r="B861" s="272"/>
      <c r="C861" s="272"/>
      <c r="D861" s="272"/>
      <c r="E861" s="276"/>
    </row>
    <row r="862" s="275" customFormat="1" spans="1:5">
      <c r="A862" s="272"/>
      <c r="B862" s="272"/>
      <c r="C862" s="272"/>
      <c r="D862" s="272"/>
      <c r="E862" s="276"/>
    </row>
    <row r="863" s="275" customFormat="1" spans="1:5">
      <c r="A863" s="272"/>
      <c r="B863" s="272"/>
      <c r="C863" s="272"/>
      <c r="D863" s="272"/>
      <c r="E863" s="276"/>
    </row>
    <row r="864" s="275" customFormat="1" spans="1:5">
      <c r="A864" s="272"/>
      <c r="B864" s="272"/>
      <c r="C864" s="272"/>
      <c r="D864" s="272"/>
      <c r="E864" s="276"/>
    </row>
    <row r="865" s="275" customFormat="1" spans="1:5">
      <c r="A865" s="272"/>
      <c r="B865" s="272"/>
      <c r="C865" s="272"/>
      <c r="D865" s="272"/>
      <c r="E865" s="276"/>
    </row>
    <row r="866" s="275" customFormat="1" spans="1:5">
      <c r="A866" s="272"/>
      <c r="B866" s="272"/>
      <c r="C866" s="272"/>
      <c r="D866" s="272"/>
      <c r="E866" s="276"/>
    </row>
    <row r="867" s="275" customFormat="1" spans="1:5">
      <c r="A867" s="272"/>
      <c r="B867" s="272"/>
      <c r="C867" s="272"/>
      <c r="D867" s="272"/>
      <c r="E867" s="276"/>
    </row>
    <row r="868" s="275" customFormat="1" spans="1:5">
      <c r="A868" s="272"/>
      <c r="B868" s="272"/>
      <c r="C868" s="272"/>
      <c r="D868" s="272"/>
      <c r="E868" s="276"/>
    </row>
    <row r="869" s="275" customFormat="1" spans="1:5">
      <c r="A869" s="272"/>
      <c r="B869" s="272"/>
      <c r="C869" s="272"/>
      <c r="D869" s="272"/>
      <c r="E869" s="276"/>
    </row>
    <row r="870" s="275" customFormat="1" spans="1:5">
      <c r="A870" s="272"/>
      <c r="B870" s="272"/>
      <c r="C870" s="272"/>
      <c r="D870" s="272"/>
      <c r="E870" s="276"/>
    </row>
    <row r="871" s="275" customFormat="1" spans="1:5">
      <c r="A871" s="272"/>
      <c r="B871" s="272"/>
      <c r="C871" s="272"/>
      <c r="D871" s="272"/>
      <c r="E871" s="276"/>
    </row>
    <row r="872" s="275" customFormat="1" spans="1:5">
      <c r="A872" s="272"/>
      <c r="B872" s="272"/>
      <c r="C872" s="272"/>
      <c r="D872" s="272"/>
      <c r="E872" s="276"/>
    </row>
    <row r="873" s="275" customFormat="1" spans="1:5">
      <c r="A873" s="272"/>
      <c r="B873" s="272"/>
      <c r="C873" s="272"/>
      <c r="D873" s="272"/>
      <c r="E873" s="276"/>
    </row>
    <row r="874" s="275" customFormat="1" spans="1:5">
      <c r="A874" s="272"/>
      <c r="B874" s="272"/>
      <c r="C874" s="272"/>
      <c r="D874" s="272"/>
      <c r="E874" s="276"/>
    </row>
    <row r="875" s="275" customFormat="1" spans="1:5">
      <c r="A875" s="272"/>
      <c r="B875" s="272"/>
      <c r="C875" s="272"/>
      <c r="D875" s="272"/>
      <c r="E875" s="276"/>
    </row>
    <row r="876" s="275" customFormat="1" spans="1:5">
      <c r="A876" s="272"/>
      <c r="B876" s="272"/>
      <c r="C876" s="272"/>
      <c r="D876" s="272"/>
      <c r="E876" s="276"/>
    </row>
    <row r="877" s="275" customFormat="1" spans="1:5">
      <c r="A877" s="272"/>
      <c r="B877" s="272"/>
      <c r="C877" s="272"/>
      <c r="D877" s="272"/>
      <c r="E877" s="276"/>
    </row>
    <row r="878" s="275" customFormat="1" spans="1:5">
      <c r="A878" s="272"/>
      <c r="B878" s="272"/>
      <c r="C878" s="272"/>
      <c r="D878" s="272"/>
      <c r="E878" s="276"/>
    </row>
    <row r="879" s="275" customFormat="1" spans="1:5">
      <c r="A879" s="272"/>
      <c r="B879" s="272"/>
      <c r="C879" s="272"/>
      <c r="D879" s="272"/>
      <c r="E879" s="276"/>
    </row>
    <row r="880" s="275" customFormat="1" spans="1:5">
      <c r="A880" s="272"/>
      <c r="B880" s="272"/>
      <c r="C880" s="272"/>
      <c r="D880" s="272"/>
      <c r="E880" s="276"/>
    </row>
    <row r="881" s="275" customFormat="1" spans="1:5">
      <c r="A881" s="272"/>
      <c r="B881" s="272"/>
      <c r="C881" s="272"/>
      <c r="D881" s="272"/>
      <c r="E881" s="276"/>
    </row>
    <row r="882" s="275" customFormat="1" spans="1:5">
      <c r="A882" s="272"/>
      <c r="B882" s="272"/>
      <c r="C882" s="272"/>
      <c r="D882" s="272"/>
      <c r="E882" s="276"/>
    </row>
    <row r="883" s="275" customFormat="1" spans="1:5">
      <c r="A883" s="272"/>
      <c r="B883" s="272"/>
      <c r="C883" s="272"/>
      <c r="D883" s="272"/>
      <c r="E883" s="276"/>
    </row>
    <row r="884" s="275" customFormat="1" spans="1:5">
      <c r="A884" s="272"/>
      <c r="B884" s="272"/>
      <c r="C884" s="272"/>
      <c r="D884" s="272"/>
      <c r="E884" s="276"/>
    </row>
    <row r="885" s="275" customFormat="1" spans="1:5">
      <c r="A885" s="272"/>
      <c r="B885" s="272"/>
      <c r="C885" s="272"/>
      <c r="D885" s="272"/>
      <c r="E885" s="276"/>
    </row>
    <row r="886" s="275" customFormat="1" spans="1:5">
      <c r="A886" s="272"/>
      <c r="B886" s="272"/>
      <c r="C886" s="272"/>
      <c r="D886" s="272"/>
      <c r="E886" s="276"/>
    </row>
    <row r="887" s="275" customFormat="1" spans="1:5">
      <c r="A887" s="272"/>
      <c r="B887" s="272"/>
      <c r="C887" s="272"/>
      <c r="D887" s="272"/>
      <c r="E887" s="276"/>
    </row>
    <row r="888" s="275" customFormat="1" spans="1:5">
      <c r="A888" s="272"/>
      <c r="B888" s="272"/>
      <c r="C888" s="272"/>
      <c r="D888" s="272"/>
      <c r="E888" s="276"/>
    </row>
    <row r="889" s="275" customFormat="1" spans="1:5">
      <c r="A889" s="272"/>
      <c r="B889" s="272"/>
      <c r="C889" s="272"/>
      <c r="D889" s="272"/>
      <c r="E889" s="276"/>
    </row>
    <row r="890" s="275" customFormat="1" spans="1:5">
      <c r="A890" s="272"/>
      <c r="B890" s="272"/>
      <c r="C890" s="272"/>
      <c r="D890" s="272"/>
      <c r="E890" s="276"/>
    </row>
    <row r="891" s="275" customFormat="1" spans="1:5">
      <c r="A891" s="272"/>
      <c r="B891" s="272"/>
      <c r="C891" s="272"/>
      <c r="D891" s="272"/>
      <c r="E891" s="276"/>
    </row>
    <row r="892" s="275" customFormat="1" spans="1:5">
      <c r="A892" s="272"/>
      <c r="B892" s="272"/>
      <c r="C892" s="272"/>
      <c r="D892" s="272"/>
      <c r="E892" s="276"/>
    </row>
    <row r="893" s="275" customFormat="1" spans="1:5">
      <c r="A893" s="272"/>
      <c r="B893" s="272"/>
      <c r="C893" s="272"/>
      <c r="D893" s="272"/>
      <c r="E893" s="276"/>
    </row>
    <row r="894" s="275" customFormat="1" spans="1:5">
      <c r="A894" s="272"/>
      <c r="B894" s="272"/>
      <c r="C894" s="272"/>
      <c r="D894" s="272"/>
      <c r="E894" s="276"/>
    </row>
    <row r="895" s="275" customFormat="1" spans="1:5">
      <c r="A895" s="272"/>
      <c r="B895" s="272"/>
      <c r="C895" s="272"/>
      <c r="D895" s="272"/>
      <c r="E895" s="276"/>
    </row>
    <row r="896" s="275" customFormat="1" spans="1:5">
      <c r="A896" s="272"/>
      <c r="B896" s="272"/>
      <c r="C896" s="272"/>
      <c r="D896" s="272"/>
      <c r="E896" s="276"/>
    </row>
    <row r="897" s="275" customFormat="1" spans="1:5">
      <c r="A897" s="272"/>
      <c r="B897" s="272"/>
      <c r="C897" s="272"/>
      <c r="D897" s="272"/>
      <c r="E897" s="276"/>
    </row>
    <row r="898" s="275" customFormat="1" spans="1:5">
      <c r="A898" s="272"/>
      <c r="B898" s="272"/>
      <c r="C898" s="272"/>
      <c r="D898" s="272"/>
      <c r="E898" s="276"/>
    </row>
    <row r="899" s="275" customFormat="1" spans="1:5">
      <c r="A899" s="272"/>
      <c r="B899" s="272"/>
      <c r="C899" s="272"/>
      <c r="D899" s="272"/>
      <c r="E899" s="276"/>
    </row>
    <row r="900" s="275" customFormat="1" spans="1:5">
      <c r="A900" s="272"/>
      <c r="B900" s="272"/>
      <c r="C900" s="272"/>
      <c r="D900" s="272"/>
      <c r="E900" s="276"/>
    </row>
    <row r="901" s="275" customFormat="1" spans="1:5">
      <c r="A901" s="272"/>
      <c r="B901" s="272"/>
      <c r="C901" s="272"/>
      <c r="D901" s="272"/>
      <c r="E901" s="276"/>
    </row>
    <row r="902" s="275" customFormat="1" spans="1:5">
      <c r="A902" s="272"/>
      <c r="B902" s="272"/>
      <c r="C902" s="272"/>
      <c r="D902" s="272"/>
      <c r="E902" s="276"/>
    </row>
    <row r="903" s="275" customFormat="1" spans="1:5">
      <c r="A903" s="272"/>
      <c r="B903" s="272"/>
      <c r="C903" s="272"/>
      <c r="D903" s="272"/>
      <c r="E903" s="276"/>
    </row>
    <row r="904" s="275" customFormat="1" spans="1:5">
      <c r="A904" s="272"/>
      <c r="B904" s="272"/>
      <c r="C904" s="272"/>
      <c r="D904" s="272"/>
      <c r="E904" s="276"/>
    </row>
    <row r="905" s="275" customFormat="1" spans="1:5">
      <c r="A905" s="272"/>
      <c r="B905" s="272"/>
      <c r="C905" s="272"/>
      <c r="D905" s="272"/>
      <c r="E905" s="276"/>
    </row>
    <row r="906" s="275" customFormat="1" spans="1:5">
      <c r="A906" s="272"/>
      <c r="B906" s="272"/>
      <c r="C906" s="272"/>
      <c r="D906" s="272"/>
      <c r="E906" s="276"/>
    </row>
    <row r="907" s="275" customFormat="1" spans="1:5">
      <c r="A907" s="272"/>
      <c r="B907" s="272"/>
      <c r="C907" s="272"/>
      <c r="D907" s="272"/>
      <c r="E907" s="276"/>
    </row>
    <row r="908" s="275" customFormat="1" spans="1:5">
      <c r="A908" s="272"/>
      <c r="B908" s="272"/>
      <c r="C908" s="272"/>
      <c r="D908" s="272"/>
      <c r="E908" s="276"/>
    </row>
    <row r="909" s="275" customFormat="1" spans="1:5">
      <c r="A909" s="272"/>
      <c r="B909" s="272"/>
      <c r="C909" s="272"/>
      <c r="D909" s="272"/>
      <c r="E909" s="276"/>
    </row>
    <row r="910" s="275" customFormat="1" spans="1:5">
      <c r="A910" s="272"/>
      <c r="B910" s="272"/>
      <c r="C910" s="272"/>
      <c r="D910" s="272"/>
      <c r="E910" s="276"/>
    </row>
    <row r="911" s="275" customFormat="1" spans="1:5">
      <c r="A911" s="272"/>
      <c r="B911" s="272"/>
      <c r="C911" s="272"/>
      <c r="D911" s="272"/>
      <c r="E911" s="276"/>
    </row>
    <row r="912" s="275" customFormat="1" spans="1:5">
      <c r="A912" s="272"/>
      <c r="B912" s="272"/>
      <c r="C912" s="272"/>
      <c r="D912" s="272"/>
      <c r="E912" s="276"/>
    </row>
    <row r="913" s="275" customFormat="1" spans="1:5">
      <c r="A913" s="272"/>
      <c r="B913" s="272"/>
      <c r="C913" s="272"/>
      <c r="D913" s="272"/>
      <c r="E913" s="276"/>
    </row>
    <row r="914" s="275" customFormat="1" spans="1:5">
      <c r="A914" s="272"/>
      <c r="B914" s="272"/>
      <c r="C914" s="272"/>
      <c r="D914" s="272"/>
      <c r="E914" s="276"/>
    </row>
    <row r="915" s="275" customFormat="1" spans="1:5">
      <c r="A915" s="272"/>
      <c r="B915" s="272"/>
      <c r="C915" s="272"/>
      <c r="D915" s="272"/>
      <c r="E915" s="276"/>
    </row>
    <row r="916" s="275" customFormat="1" spans="1:5">
      <c r="A916" s="272"/>
      <c r="B916" s="272"/>
      <c r="C916" s="272"/>
      <c r="D916" s="272"/>
      <c r="E916" s="276"/>
    </row>
    <row r="917" s="275" customFormat="1" spans="1:5">
      <c r="A917" s="272"/>
      <c r="B917" s="272"/>
      <c r="C917" s="272"/>
      <c r="D917" s="272"/>
      <c r="E917" s="276"/>
    </row>
    <row r="918" s="275" customFormat="1" spans="1:5">
      <c r="A918" s="272"/>
      <c r="B918" s="272"/>
      <c r="C918" s="272"/>
      <c r="D918" s="272"/>
      <c r="E918" s="276"/>
    </row>
    <row r="919" s="275" customFormat="1" spans="1:5">
      <c r="A919" s="272"/>
      <c r="B919" s="272"/>
      <c r="C919" s="272"/>
      <c r="D919" s="272"/>
      <c r="E919" s="276"/>
    </row>
    <row r="920" s="275" customFormat="1" spans="1:5">
      <c r="A920" s="272"/>
      <c r="B920" s="272"/>
      <c r="C920" s="272"/>
      <c r="D920" s="272"/>
      <c r="E920" s="276"/>
    </row>
    <row r="921" s="275" customFormat="1" spans="1:5">
      <c r="A921" s="272"/>
      <c r="B921" s="272"/>
      <c r="C921" s="272"/>
      <c r="D921" s="272"/>
      <c r="E921" s="276"/>
    </row>
    <row r="922" s="275" customFormat="1" spans="1:5">
      <c r="A922" s="272"/>
      <c r="B922" s="272"/>
      <c r="C922" s="272"/>
      <c r="D922" s="272"/>
      <c r="E922" s="276"/>
    </row>
    <row r="923" s="275" customFormat="1" spans="1:5">
      <c r="A923" s="272"/>
      <c r="B923" s="272"/>
      <c r="C923" s="272"/>
      <c r="D923" s="272"/>
      <c r="E923" s="276"/>
    </row>
    <row r="924" s="275" customFormat="1" spans="1:5">
      <c r="A924" s="272"/>
      <c r="B924" s="272"/>
      <c r="C924" s="272"/>
      <c r="D924" s="272"/>
      <c r="E924" s="276"/>
    </row>
    <row r="925" s="275" customFormat="1" spans="1:5">
      <c r="A925" s="272"/>
      <c r="B925" s="272"/>
      <c r="C925" s="272"/>
      <c r="D925" s="272"/>
      <c r="E925" s="276"/>
    </row>
    <row r="926" s="275" customFormat="1" spans="1:5">
      <c r="A926" s="272"/>
      <c r="B926" s="272"/>
      <c r="C926" s="272"/>
      <c r="D926" s="272"/>
      <c r="E926" s="276"/>
    </row>
    <row r="927" s="275" customFormat="1" spans="1:5">
      <c r="A927" s="272"/>
      <c r="B927" s="272"/>
      <c r="C927" s="272"/>
      <c r="D927" s="272"/>
      <c r="E927" s="276"/>
    </row>
    <row r="928" s="275" customFormat="1" spans="1:5">
      <c r="A928" s="272"/>
      <c r="B928" s="272"/>
      <c r="C928" s="272"/>
      <c r="D928" s="272"/>
      <c r="E928" s="276"/>
    </row>
    <row r="929" s="275" customFormat="1" spans="1:5">
      <c r="A929" s="272"/>
      <c r="B929" s="272"/>
      <c r="C929" s="272"/>
      <c r="D929" s="272"/>
      <c r="E929" s="276"/>
    </row>
    <row r="930" s="275" customFormat="1" spans="1:5">
      <c r="A930" s="272"/>
      <c r="B930" s="272"/>
      <c r="C930" s="272"/>
      <c r="D930" s="272"/>
      <c r="E930" s="276"/>
    </row>
    <row r="931" s="275" customFormat="1" spans="1:5">
      <c r="A931" s="272"/>
      <c r="B931" s="272"/>
      <c r="C931" s="272"/>
      <c r="D931" s="272"/>
      <c r="E931" s="276"/>
    </row>
    <row r="932" s="275" customFormat="1" spans="1:5">
      <c r="A932" s="272"/>
      <c r="B932" s="272"/>
      <c r="C932" s="272"/>
      <c r="D932" s="272"/>
      <c r="E932" s="276"/>
    </row>
    <row r="933" s="275" customFormat="1" spans="1:5">
      <c r="A933" s="272"/>
      <c r="B933" s="272"/>
      <c r="C933" s="272"/>
      <c r="D933" s="272"/>
      <c r="E933" s="276"/>
    </row>
    <row r="934" s="275" customFormat="1" spans="1:5">
      <c r="A934" s="272"/>
      <c r="B934" s="272"/>
      <c r="C934" s="272"/>
      <c r="D934" s="272"/>
      <c r="E934" s="276"/>
    </row>
    <row r="935" s="275" customFormat="1" spans="1:5">
      <c r="A935" s="272"/>
      <c r="B935" s="272"/>
      <c r="C935" s="272"/>
      <c r="D935" s="272"/>
      <c r="E935" s="276"/>
    </row>
    <row r="936" s="275" customFormat="1" spans="1:5">
      <c r="A936" s="272"/>
      <c r="B936" s="272"/>
      <c r="C936" s="272"/>
      <c r="D936" s="272"/>
      <c r="E936" s="276"/>
    </row>
    <row r="937" s="275" customFormat="1" spans="1:5">
      <c r="A937" s="272"/>
      <c r="B937" s="272"/>
      <c r="C937" s="272"/>
      <c r="D937" s="272"/>
      <c r="E937" s="276"/>
    </row>
    <row r="938" s="275" customFormat="1" spans="1:5">
      <c r="A938" s="272"/>
      <c r="B938" s="272"/>
      <c r="C938" s="272"/>
      <c r="D938" s="272"/>
      <c r="E938" s="276"/>
    </row>
    <row r="939" s="275" customFormat="1" spans="1:5">
      <c r="A939" s="272"/>
      <c r="B939" s="272"/>
      <c r="C939" s="272"/>
      <c r="D939" s="272"/>
      <c r="E939" s="276"/>
    </row>
    <row r="940" s="275" customFormat="1" spans="1:5">
      <c r="A940" s="272"/>
      <c r="B940" s="272"/>
      <c r="C940" s="272"/>
      <c r="D940" s="272"/>
      <c r="E940" s="276"/>
    </row>
    <row r="941" s="275" customFormat="1" spans="1:5">
      <c r="A941" s="272"/>
      <c r="B941" s="272"/>
      <c r="C941" s="272"/>
      <c r="D941" s="272"/>
      <c r="E941" s="276"/>
    </row>
    <row r="942" s="275" customFormat="1" spans="1:5">
      <c r="A942" s="272"/>
      <c r="B942" s="272"/>
      <c r="C942" s="272"/>
      <c r="D942" s="272"/>
      <c r="E942" s="276"/>
    </row>
    <row r="943" s="275" customFormat="1" spans="1:5">
      <c r="A943" s="272"/>
      <c r="B943" s="272"/>
      <c r="C943" s="272"/>
      <c r="D943" s="272"/>
      <c r="E943" s="276"/>
    </row>
    <row r="944" s="275" customFormat="1" spans="1:5">
      <c r="A944" s="272"/>
      <c r="B944" s="272"/>
      <c r="C944" s="272"/>
      <c r="D944" s="272"/>
      <c r="E944" s="276"/>
    </row>
    <row r="945" s="275" customFormat="1" spans="1:5">
      <c r="A945" s="272"/>
      <c r="B945" s="272"/>
      <c r="C945" s="272"/>
      <c r="D945" s="272"/>
      <c r="E945" s="276"/>
    </row>
    <row r="946" s="275" customFormat="1" spans="1:5">
      <c r="A946" s="272"/>
      <c r="B946" s="272"/>
      <c r="C946" s="272"/>
      <c r="D946" s="272"/>
      <c r="E946" s="276"/>
    </row>
    <row r="947" s="275" customFormat="1" spans="1:5">
      <c r="A947" s="272"/>
      <c r="B947" s="272"/>
      <c r="C947" s="272"/>
      <c r="D947" s="272"/>
      <c r="E947" s="276"/>
    </row>
    <row r="948" s="275" customFormat="1" spans="1:5">
      <c r="A948" s="272"/>
      <c r="B948" s="272"/>
      <c r="C948" s="272"/>
      <c r="D948" s="272"/>
      <c r="E948" s="276"/>
    </row>
    <row r="949" s="275" customFormat="1" spans="1:5">
      <c r="A949" s="272"/>
      <c r="B949" s="272"/>
      <c r="C949" s="272"/>
      <c r="D949" s="272"/>
      <c r="E949" s="276"/>
    </row>
    <row r="950" s="275" customFormat="1" spans="1:5">
      <c r="A950" s="272"/>
      <c r="B950" s="272"/>
      <c r="C950" s="272"/>
      <c r="D950" s="272"/>
      <c r="E950" s="276"/>
    </row>
    <row r="951" s="275" customFormat="1" spans="1:5">
      <c r="A951" s="272"/>
      <c r="B951" s="272"/>
      <c r="C951" s="272"/>
      <c r="D951" s="272"/>
      <c r="E951" s="276"/>
    </row>
    <row r="952" s="275" customFormat="1" spans="1:5">
      <c r="A952" s="272"/>
      <c r="B952" s="272"/>
      <c r="C952" s="272"/>
      <c r="D952" s="272"/>
      <c r="E952" s="276"/>
    </row>
    <row r="953" s="275" customFormat="1" spans="1:5">
      <c r="A953" s="272"/>
      <c r="B953" s="272"/>
      <c r="C953" s="272"/>
      <c r="D953" s="272"/>
      <c r="E953" s="276"/>
    </row>
    <row r="954" s="275" customFormat="1" spans="1:5">
      <c r="A954" s="272"/>
      <c r="B954" s="272"/>
      <c r="C954" s="272"/>
      <c r="D954" s="272"/>
      <c r="E954" s="276"/>
    </row>
    <row r="955" s="275" customFormat="1" spans="1:5">
      <c r="A955" s="272"/>
      <c r="B955" s="272"/>
      <c r="C955" s="272"/>
      <c r="D955" s="272"/>
      <c r="E955" s="276"/>
    </row>
    <row r="956" s="275" customFormat="1" spans="1:5">
      <c r="A956" s="272"/>
      <c r="B956" s="272"/>
      <c r="C956" s="272"/>
      <c r="D956" s="272"/>
      <c r="E956" s="276"/>
    </row>
    <row r="957" s="275" customFormat="1" spans="1:5">
      <c r="A957" s="272"/>
      <c r="B957" s="272"/>
      <c r="C957" s="272"/>
      <c r="D957" s="272"/>
      <c r="E957" s="276"/>
    </row>
    <row r="958" s="275" customFormat="1" spans="1:5">
      <c r="A958" s="272"/>
      <c r="B958" s="272"/>
      <c r="C958" s="272"/>
      <c r="D958" s="272"/>
      <c r="E958" s="276"/>
    </row>
    <row r="959" s="275" customFormat="1" spans="1:5">
      <c r="A959" s="272"/>
      <c r="B959" s="272"/>
      <c r="C959" s="272"/>
      <c r="D959" s="272"/>
      <c r="E959" s="276"/>
    </row>
    <row r="960" s="275" customFormat="1" spans="1:5">
      <c r="A960" s="272"/>
      <c r="B960" s="272"/>
      <c r="C960" s="272"/>
      <c r="D960" s="272"/>
      <c r="E960" s="276"/>
    </row>
    <row r="961" s="275" customFormat="1" spans="1:5">
      <c r="A961" s="272"/>
      <c r="B961" s="272"/>
      <c r="C961" s="272"/>
      <c r="D961" s="272"/>
      <c r="E961" s="276"/>
    </row>
    <row r="962" s="275" customFormat="1" spans="1:5">
      <c r="A962" s="272"/>
      <c r="B962" s="272"/>
      <c r="C962" s="272"/>
      <c r="D962" s="272"/>
      <c r="E962" s="276"/>
    </row>
    <row r="963" s="275" customFormat="1" spans="1:5">
      <c r="A963" s="272"/>
      <c r="B963" s="272"/>
      <c r="C963" s="272"/>
      <c r="D963" s="272"/>
      <c r="E963" s="276"/>
    </row>
    <row r="964" s="275" customFormat="1" spans="1:5">
      <c r="A964" s="272"/>
      <c r="B964" s="272"/>
      <c r="C964" s="272"/>
      <c r="D964" s="272"/>
      <c r="E964" s="276"/>
    </row>
    <row r="965" s="275" customFormat="1" spans="1:5">
      <c r="A965" s="272"/>
      <c r="B965" s="272"/>
      <c r="C965" s="272"/>
      <c r="D965" s="272"/>
      <c r="E965" s="276"/>
    </row>
    <row r="966" s="275" customFormat="1" spans="1:5">
      <c r="A966" s="272"/>
      <c r="B966" s="272"/>
      <c r="C966" s="272"/>
      <c r="D966" s="272"/>
      <c r="E966" s="276"/>
    </row>
    <row r="967" s="275" customFormat="1" spans="1:5">
      <c r="A967" s="272"/>
      <c r="B967" s="272"/>
      <c r="C967" s="272"/>
      <c r="D967" s="272"/>
      <c r="E967" s="276"/>
    </row>
    <row r="968" s="275" customFormat="1" spans="1:5">
      <c r="A968" s="272"/>
      <c r="B968" s="272"/>
      <c r="C968" s="272"/>
      <c r="D968" s="272"/>
      <c r="E968" s="276"/>
    </row>
    <row r="969" s="275" customFormat="1" spans="1:5">
      <c r="A969" s="272"/>
      <c r="B969" s="272"/>
      <c r="C969" s="272"/>
      <c r="D969" s="272"/>
      <c r="E969" s="276"/>
    </row>
    <row r="970" s="275" customFormat="1" spans="1:5">
      <c r="A970" s="272"/>
      <c r="B970" s="272"/>
      <c r="C970" s="272"/>
      <c r="D970" s="272"/>
      <c r="E970" s="276"/>
    </row>
    <row r="971" s="275" customFormat="1" spans="1:5">
      <c r="A971" s="272"/>
      <c r="B971" s="272"/>
      <c r="C971" s="272"/>
      <c r="D971" s="272"/>
      <c r="E971" s="276"/>
    </row>
    <row r="972" s="275" customFormat="1" spans="1:5">
      <c r="A972" s="272"/>
      <c r="B972" s="272"/>
      <c r="C972" s="272"/>
      <c r="D972" s="272"/>
      <c r="E972" s="276"/>
    </row>
    <row r="973" s="275" customFormat="1" spans="1:5">
      <c r="A973" s="272"/>
      <c r="B973" s="272"/>
      <c r="C973" s="272"/>
      <c r="D973" s="272"/>
      <c r="E973" s="276"/>
    </row>
    <row r="974" s="275" customFormat="1" spans="1:5">
      <c r="A974" s="272"/>
      <c r="B974" s="272"/>
      <c r="C974" s="272"/>
      <c r="D974" s="272"/>
      <c r="E974" s="276"/>
    </row>
    <row r="975" s="275" customFormat="1" spans="1:5">
      <c r="A975" s="272"/>
      <c r="B975" s="272"/>
      <c r="C975" s="272"/>
      <c r="D975" s="272"/>
      <c r="E975" s="276"/>
    </row>
    <row r="976" s="275" customFormat="1" spans="1:5">
      <c r="A976" s="272"/>
      <c r="B976" s="272"/>
      <c r="C976" s="272"/>
      <c r="D976" s="272"/>
      <c r="E976" s="276"/>
    </row>
    <row r="977" s="275" customFormat="1" spans="1:5">
      <c r="A977" s="272"/>
      <c r="B977" s="272"/>
      <c r="C977" s="272"/>
      <c r="D977" s="272"/>
      <c r="E977" s="276"/>
    </row>
    <row r="978" s="275" customFormat="1" spans="1:5">
      <c r="A978" s="272"/>
      <c r="B978" s="272"/>
      <c r="C978" s="272"/>
      <c r="D978" s="272"/>
      <c r="E978" s="276"/>
    </row>
    <row r="979" s="275" customFormat="1" spans="1:5">
      <c r="A979" s="272"/>
      <c r="B979" s="272"/>
      <c r="C979" s="272"/>
      <c r="D979" s="272"/>
      <c r="E979" s="276"/>
    </row>
    <row r="980" s="275" customFormat="1" spans="1:5">
      <c r="A980" s="272"/>
      <c r="B980" s="272"/>
      <c r="C980" s="272"/>
      <c r="D980" s="272"/>
      <c r="E980" s="276"/>
    </row>
    <row r="981" s="275" customFormat="1" spans="1:5">
      <c r="A981" s="272"/>
      <c r="B981" s="272"/>
      <c r="C981" s="272"/>
      <c r="D981" s="272"/>
      <c r="E981" s="276"/>
    </row>
    <row r="982" s="275" customFormat="1" spans="1:5">
      <c r="A982" s="272"/>
      <c r="B982" s="272"/>
      <c r="C982" s="272"/>
      <c r="D982" s="272"/>
      <c r="E982" s="276"/>
    </row>
    <row r="983" s="275" customFormat="1" spans="1:7">
      <c r="A983" s="272"/>
      <c r="B983" s="272"/>
      <c r="C983" s="272"/>
      <c r="D983" s="272"/>
      <c r="E983" s="276"/>
      <c r="F983" s="272"/>
      <c r="G983" s="272"/>
    </row>
    <row r="984" s="275" customFormat="1" spans="1:5">
      <c r="A984" s="272"/>
      <c r="B984" s="272"/>
      <c r="C984" s="272"/>
      <c r="D984" s="272"/>
      <c r="E984" s="276"/>
    </row>
    <row r="985" s="275" customFormat="1" spans="1:5">
      <c r="A985" s="272"/>
      <c r="B985" s="272"/>
      <c r="C985" s="272"/>
      <c r="D985" s="272"/>
      <c r="E985" s="276"/>
    </row>
    <row r="986" s="275" customFormat="1" spans="1:5">
      <c r="A986" s="272"/>
      <c r="B986" s="272"/>
      <c r="C986" s="272"/>
      <c r="D986" s="272"/>
      <c r="E986" s="276"/>
    </row>
    <row r="987" s="275" customFormat="1" spans="1:5">
      <c r="A987" s="272"/>
      <c r="B987" s="272"/>
      <c r="C987" s="272"/>
      <c r="D987" s="272"/>
      <c r="E987" s="276"/>
    </row>
    <row r="988" s="275" customFormat="1" spans="1:5">
      <c r="A988" s="272"/>
      <c r="B988" s="272"/>
      <c r="C988" s="272"/>
      <c r="D988" s="272"/>
      <c r="E988" s="276"/>
    </row>
    <row r="989" s="275" customFormat="1" spans="1:5">
      <c r="A989" s="272"/>
      <c r="B989" s="272"/>
      <c r="C989" s="272"/>
      <c r="D989" s="272"/>
      <c r="E989" s="276"/>
    </row>
    <row r="990" s="275" customFormat="1" spans="1:5">
      <c r="A990" s="272"/>
      <c r="B990" s="272"/>
      <c r="C990" s="272"/>
      <c r="D990" s="272"/>
      <c r="E990" s="276"/>
    </row>
    <row r="991" s="275" customFormat="1" spans="1:5">
      <c r="A991" s="272"/>
      <c r="B991" s="272"/>
      <c r="C991" s="272"/>
      <c r="D991" s="272"/>
      <c r="E991" s="276"/>
    </row>
    <row r="992" s="275" customFormat="1" spans="1:5">
      <c r="A992" s="272"/>
      <c r="B992" s="272"/>
      <c r="C992" s="272"/>
      <c r="D992" s="272"/>
      <c r="E992" s="276"/>
    </row>
    <row r="993" s="275" customFormat="1" spans="1:5">
      <c r="A993" s="272"/>
      <c r="B993" s="272"/>
      <c r="C993" s="272"/>
      <c r="D993" s="272"/>
      <c r="E993" s="276"/>
    </row>
    <row r="994" s="275" customFormat="1" spans="1:5">
      <c r="A994" s="272"/>
      <c r="B994" s="272"/>
      <c r="C994" s="272"/>
      <c r="D994" s="272"/>
      <c r="E994" s="276"/>
    </row>
    <row r="995" s="275" customFormat="1" spans="1:5">
      <c r="A995" s="272"/>
      <c r="B995" s="272"/>
      <c r="C995" s="272"/>
      <c r="D995" s="272"/>
      <c r="E995" s="276"/>
    </row>
    <row r="996" s="275" customFormat="1" spans="1:5">
      <c r="A996" s="272"/>
      <c r="B996" s="272"/>
      <c r="C996" s="272"/>
      <c r="D996" s="272"/>
      <c r="E996" s="276"/>
    </row>
    <row r="997" s="275" customFormat="1" spans="1:5">
      <c r="A997" s="272"/>
      <c r="B997" s="272"/>
      <c r="C997" s="272"/>
      <c r="D997" s="272"/>
      <c r="E997" s="276"/>
    </row>
    <row r="998" s="275" customFormat="1" spans="1:5">
      <c r="A998" s="272"/>
      <c r="B998" s="272"/>
      <c r="C998" s="272"/>
      <c r="D998" s="272"/>
      <c r="E998" s="276"/>
    </row>
    <row r="999" s="275" customFormat="1" spans="1:5">
      <c r="A999" s="272"/>
      <c r="B999" s="272"/>
      <c r="C999" s="272"/>
      <c r="D999" s="272"/>
      <c r="E999" s="276"/>
    </row>
    <row r="1000" s="275" customFormat="1" spans="1:5">
      <c r="A1000" s="272"/>
      <c r="B1000" s="272"/>
      <c r="C1000" s="272"/>
      <c r="D1000" s="272"/>
      <c r="E1000" s="276"/>
    </row>
    <row r="1001" s="275" customFormat="1" spans="1:5">
      <c r="A1001" s="272"/>
      <c r="B1001" s="272"/>
      <c r="C1001" s="272"/>
      <c r="D1001" s="272"/>
      <c r="E1001" s="276"/>
    </row>
    <row r="1002" s="275" customFormat="1" spans="1:5">
      <c r="A1002" s="272"/>
      <c r="B1002" s="272"/>
      <c r="C1002" s="272"/>
      <c r="D1002" s="272"/>
      <c r="E1002" s="276"/>
    </row>
    <row r="1003" s="275" customFormat="1" spans="1:5">
      <c r="A1003" s="272"/>
      <c r="B1003" s="272"/>
      <c r="C1003" s="272"/>
      <c r="D1003" s="272"/>
      <c r="E1003" s="276"/>
    </row>
    <row r="1004" s="275" customFormat="1" spans="1:5">
      <c r="A1004" s="272"/>
      <c r="B1004" s="272"/>
      <c r="C1004" s="272"/>
      <c r="D1004" s="272"/>
      <c r="E1004" s="276"/>
    </row>
    <row r="1005" s="275" customFormat="1" spans="1:5">
      <c r="A1005" s="272"/>
      <c r="B1005" s="272"/>
      <c r="C1005" s="272"/>
      <c r="D1005" s="272"/>
      <c r="E1005" s="276"/>
    </row>
    <row r="1006" s="275" customFormat="1" spans="1:5">
      <c r="A1006" s="272"/>
      <c r="B1006" s="272"/>
      <c r="C1006" s="272"/>
      <c r="D1006" s="272"/>
      <c r="E1006" s="276"/>
    </row>
    <row r="1007" s="275" customFormat="1" spans="1:5">
      <c r="A1007" s="272"/>
      <c r="B1007" s="272"/>
      <c r="C1007" s="272"/>
      <c r="D1007" s="272"/>
      <c r="E1007" s="276"/>
    </row>
    <row r="1008" s="275" customFormat="1" spans="1:5">
      <c r="A1008" s="272"/>
      <c r="B1008" s="272"/>
      <c r="C1008" s="272"/>
      <c r="D1008" s="272"/>
      <c r="E1008" s="276"/>
    </row>
    <row r="1009" s="275" customFormat="1" spans="1:5">
      <c r="A1009" s="272"/>
      <c r="B1009" s="272"/>
      <c r="C1009" s="272"/>
      <c r="D1009" s="272"/>
      <c r="E1009" s="276"/>
    </row>
    <row r="1010" s="275" customFormat="1" spans="1:5">
      <c r="A1010" s="272"/>
      <c r="B1010" s="272"/>
      <c r="C1010" s="272"/>
      <c r="D1010" s="272"/>
      <c r="E1010" s="276"/>
    </row>
    <row r="1011" s="275" customFormat="1" spans="1:5">
      <c r="A1011" s="272"/>
      <c r="B1011" s="272"/>
      <c r="C1011" s="272"/>
      <c r="D1011" s="272"/>
      <c r="E1011" s="276"/>
    </row>
    <row r="1012" s="275" customFormat="1" spans="1:5">
      <c r="A1012" s="272"/>
      <c r="B1012" s="272"/>
      <c r="C1012" s="272"/>
      <c r="D1012" s="272"/>
      <c r="E1012" s="276"/>
    </row>
    <row r="1013" s="275" customFormat="1" spans="1:5">
      <c r="A1013" s="272"/>
      <c r="B1013" s="272"/>
      <c r="C1013" s="272"/>
      <c r="D1013" s="272"/>
      <c r="E1013" s="276"/>
    </row>
    <row r="1014" s="275" customFormat="1" spans="1:5">
      <c r="A1014" s="272"/>
      <c r="B1014" s="272"/>
      <c r="C1014" s="272"/>
      <c r="D1014" s="272"/>
      <c r="E1014" s="276"/>
    </row>
    <row r="1015" s="275" customFormat="1" spans="1:5">
      <c r="A1015" s="272"/>
      <c r="B1015" s="272"/>
      <c r="C1015" s="272"/>
      <c r="D1015" s="272"/>
      <c r="E1015" s="276"/>
    </row>
    <row r="1016" s="275" customFormat="1" spans="1:5">
      <c r="A1016" s="272"/>
      <c r="B1016" s="272"/>
      <c r="C1016" s="272"/>
      <c r="D1016" s="272"/>
      <c r="E1016" s="276"/>
    </row>
    <row r="1017" s="275" customFormat="1" spans="1:5">
      <c r="A1017" s="272"/>
      <c r="B1017" s="272"/>
      <c r="C1017" s="272"/>
      <c r="D1017" s="272"/>
      <c r="E1017" s="276"/>
    </row>
    <row r="1018" s="275" customFormat="1" spans="1:5">
      <c r="A1018" s="272"/>
      <c r="B1018" s="272"/>
      <c r="C1018" s="272"/>
      <c r="D1018" s="272"/>
      <c r="E1018" s="276"/>
    </row>
    <row r="1019" s="275" customFormat="1" spans="1:5">
      <c r="A1019" s="272"/>
      <c r="B1019" s="272"/>
      <c r="C1019" s="272"/>
      <c r="D1019" s="272"/>
      <c r="E1019" s="276"/>
    </row>
    <row r="1020" s="275" customFormat="1" spans="1:5">
      <c r="A1020" s="272"/>
      <c r="B1020" s="272"/>
      <c r="C1020" s="272"/>
      <c r="D1020" s="272"/>
      <c r="E1020" s="276"/>
    </row>
    <row r="1021" s="275" customFormat="1" spans="1:5">
      <c r="A1021" s="272"/>
      <c r="B1021" s="272"/>
      <c r="C1021" s="272"/>
      <c r="D1021" s="272"/>
      <c r="E1021" s="276"/>
    </row>
    <row r="1022" s="275" customFormat="1" spans="1:5">
      <c r="A1022" s="272"/>
      <c r="B1022" s="272"/>
      <c r="C1022" s="272"/>
      <c r="D1022" s="272"/>
      <c r="E1022" s="276"/>
    </row>
    <row r="1023" s="275" customFormat="1" spans="1:5">
      <c r="A1023" s="272"/>
      <c r="B1023" s="272"/>
      <c r="C1023" s="272"/>
      <c r="D1023" s="272"/>
      <c r="E1023" s="276"/>
    </row>
    <row r="1024" s="275" customFormat="1" spans="1:5">
      <c r="A1024" s="272"/>
      <c r="B1024" s="272"/>
      <c r="C1024" s="272"/>
      <c r="D1024" s="272"/>
      <c r="E1024" s="276"/>
    </row>
    <row r="1025" s="275" customFormat="1" spans="1:5">
      <c r="A1025" s="272"/>
      <c r="B1025" s="272"/>
      <c r="C1025" s="272"/>
      <c r="D1025" s="272"/>
      <c r="E1025" s="276"/>
    </row>
    <row r="1026" s="275" customFormat="1" spans="1:5">
      <c r="A1026" s="272"/>
      <c r="B1026" s="272"/>
      <c r="C1026" s="272"/>
      <c r="D1026" s="272"/>
      <c r="E1026" s="276"/>
    </row>
    <row r="1027" s="275" customFormat="1" spans="1:5">
      <c r="A1027" s="272"/>
      <c r="B1027" s="272"/>
      <c r="C1027" s="272"/>
      <c r="D1027" s="272"/>
      <c r="E1027" s="276"/>
    </row>
    <row r="1028" s="275" customFormat="1" spans="1:5">
      <c r="A1028" s="272"/>
      <c r="B1028" s="272"/>
      <c r="C1028" s="272"/>
      <c r="D1028" s="272"/>
      <c r="E1028" s="276"/>
    </row>
    <row r="1029" s="275" customFormat="1" spans="1:5">
      <c r="A1029" s="272"/>
      <c r="B1029" s="272"/>
      <c r="C1029" s="272"/>
      <c r="D1029" s="272"/>
      <c r="E1029" s="276"/>
    </row>
    <row r="1030" s="275" customFormat="1" spans="1:5">
      <c r="A1030" s="272"/>
      <c r="B1030" s="272"/>
      <c r="C1030" s="272"/>
      <c r="D1030" s="272"/>
      <c r="E1030" s="276"/>
    </row>
    <row r="1031" s="275" customFormat="1" spans="1:5">
      <c r="A1031" s="272"/>
      <c r="B1031" s="272"/>
      <c r="C1031" s="272"/>
      <c r="D1031" s="272"/>
      <c r="E1031" s="276"/>
    </row>
    <row r="1032" s="275" customFormat="1" spans="1:5">
      <c r="A1032" s="272"/>
      <c r="B1032" s="272"/>
      <c r="C1032" s="272"/>
      <c r="D1032" s="272"/>
      <c r="E1032" s="276"/>
    </row>
    <row r="1033" s="275" customFormat="1" spans="1:5">
      <c r="A1033" s="272"/>
      <c r="B1033" s="272"/>
      <c r="C1033" s="272"/>
      <c r="D1033" s="272"/>
      <c r="E1033" s="276"/>
    </row>
    <row r="1034" s="275" customFormat="1" spans="1:5">
      <c r="A1034" s="272"/>
      <c r="B1034" s="272"/>
      <c r="C1034" s="272"/>
      <c r="D1034" s="272"/>
      <c r="E1034" s="276"/>
    </row>
    <row r="1035" s="275" customFormat="1" spans="1:5">
      <c r="A1035" s="272"/>
      <c r="B1035" s="272"/>
      <c r="C1035" s="272"/>
      <c r="D1035" s="272"/>
      <c r="E1035" s="276"/>
    </row>
    <row r="1036" s="275" customFormat="1" spans="1:5">
      <c r="A1036" s="272"/>
      <c r="B1036" s="272"/>
      <c r="C1036" s="272"/>
      <c r="D1036" s="272"/>
      <c r="E1036" s="276"/>
    </row>
    <row r="1037" s="275" customFormat="1" spans="1:5">
      <c r="A1037" s="272"/>
      <c r="B1037" s="272"/>
      <c r="C1037" s="272"/>
      <c r="D1037" s="272"/>
      <c r="E1037" s="276"/>
    </row>
    <row r="1038" s="275" customFormat="1" spans="1:5">
      <c r="A1038" s="272"/>
      <c r="B1038" s="272"/>
      <c r="C1038" s="272"/>
      <c r="D1038" s="272"/>
      <c r="E1038" s="276"/>
    </row>
    <row r="1039" s="275" customFormat="1" spans="1:5">
      <c r="A1039" s="272"/>
      <c r="B1039" s="272"/>
      <c r="C1039" s="272"/>
      <c r="D1039" s="272"/>
      <c r="E1039" s="276"/>
    </row>
    <row r="1040" s="275" customFormat="1" spans="1:5">
      <c r="A1040" s="272"/>
      <c r="B1040" s="272"/>
      <c r="C1040" s="272"/>
      <c r="D1040" s="272"/>
      <c r="E1040" s="276"/>
    </row>
    <row r="1041" s="275" customFormat="1" spans="1:5">
      <c r="A1041" s="272"/>
      <c r="B1041" s="272"/>
      <c r="C1041" s="272"/>
      <c r="D1041" s="272"/>
      <c r="E1041" s="276"/>
    </row>
    <row r="1042" s="275" customFormat="1" spans="1:5">
      <c r="A1042" s="272"/>
      <c r="B1042" s="272"/>
      <c r="C1042" s="272"/>
      <c r="D1042" s="272"/>
      <c r="E1042" s="276"/>
    </row>
    <row r="1043" s="275" customFormat="1" spans="1:5">
      <c r="A1043" s="272"/>
      <c r="B1043" s="272"/>
      <c r="C1043" s="272"/>
      <c r="D1043" s="272"/>
      <c r="E1043" s="276"/>
    </row>
    <row r="1044" s="275" customFormat="1" spans="1:5">
      <c r="A1044" s="272"/>
      <c r="B1044" s="272"/>
      <c r="C1044" s="272"/>
      <c r="D1044" s="272"/>
      <c r="E1044" s="276"/>
    </row>
    <row r="1045" s="275" customFormat="1" spans="1:5">
      <c r="A1045" s="272"/>
      <c r="B1045" s="272"/>
      <c r="C1045" s="272"/>
      <c r="D1045" s="272"/>
      <c r="E1045" s="276"/>
    </row>
    <row r="1046" s="275" customFormat="1" spans="1:6">
      <c r="A1046" s="272"/>
      <c r="B1046" s="272"/>
      <c r="C1046" s="272"/>
      <c r="D1046" s="272"/>
      <c r="E1046" s="276"/>
      <c r="F1046" s="272"/>
    </row>
    <row r="1047" s="275" customFormat="1" spans="1:5">
      <c r="A1047" s="272"/>
      <c r="B1047" s="272"/>
      <c r="C1047" s="272"/>
      <c r="D1047" s="272"/>
      <c r="E1047" s="276"/>
    </row>
    <row r="1048" s="275" customFormat="1" spans="1:5">
      <c r="A1048" s="272"/>
      <c r="B1048" s="272"/>
      <c r="C1048" s="272"/>
      <c r="D1048" s="272"/>
      <c r="E1048" s="276"/>
    </row>
    <row r="1049" s="275" customFormat="1" spans="1:5">
      <c r="A1049" s="272"/>
      <c r="B1049" s="272"/>
      <c r="C1049" s="272"/>
      <c r="D1049" s="272"/>
      <c r="E1049" s="276"/>
    </row>
    <row r="1050" s="275" customFormat="1" spans="1:5">
      <c r="A1050" s="272"/>
      <c r="B1050" s="272"/>
      <c r="C1050" s="272"/>
      <c r="D1050" s="272"/>
      <c r="E1050" s="276"/>
    </row>
    <row r="1051" s="275" customFormat="1" spans="1:5">
      <c r="A1051" s="272"/>
      <c r="B1051" s="272"/>
      <c r="C1051" s="272"/>
      <c r="D1051" s="272"/>
      <c r="E1051" s="276"/>
    </row>
    <row r="1052" s="275" customFormat="1" spans="1:5">
      <c r="A1052" s="272"/>
      <c r="B1052" s="272"/>
      <c r="C1052" s="272"/>
      <c r="D1052" s="272"/>
      <c r="E1052" s="276"/>
    </row>
    <row r="1053" s="275" customFormat="1" spans="1:5">
      <c r="A1053" s="272"/>
      <c r="B1053" s="272"/>
      <c r="C1053" s="272"/>
      <c r="D1053" s="272"/>
      <c r="E1053" s="276"/>
    </row>
    <row r="1054" s="275" customFormat="1" spans="1:5">
      <c r="A1054" s="272"/>
      <c r="B1054" s="272"/>
      <c r="C1054" s="272"/>
      <c r="D1054" s="272"/>
      <c r="E1054" s="276"/>
    </row>
    <row r="1055" s="275" customFormat="1" spans="1:5">
      <c r="A1055" s="272"/>
      <c r="B1055" s="272"/>
      <c r="C1055" s="272"/>
      <c r="D1055" s="272"/>
      <c r="E1055" s="276"/>
    </row>
    <row r="1056" s="275" customFormat="1" spans="1:5">
      <c r="A1056" s="272"/>
      <c r="B1056" s="272"/>
      <c r="C1056" s="272"/>
      <c r="D1056" s="272"/>
      <c r="E1056" s="276"/>
    </row>
    <row r="1057" s="275" customFormat="1" spans="1:5">
      <c r="A1057" s="272"/>
      <c r="B1057" s="272"/>
      <c r="C1057" s="272"/>
      <c r="D1057" s="272"/>
      <c r="E1057" s="276"/>
    </row>
    <row r="1058" s="275" customFormat="1" spans="1:5">
      <c r="A1058" s="272"/>
      <c r="B1058" s="272"/>
      <c r="C1058" s="272"/>
      <c r="D1058" s="272"/>
      <c r="E1058" s="276"/>
    </row>
    <row r="1059" s="275" customFormat="1" spans="1:5">
      <c r="A1059" s="272"/>
      <c r="B1059" s="272"/>
      <c r="C1059" s="272"/>
      <c r="D1059" s="272"/>
      <c r="E1059" s="276"/>
    </row>
    <row r="1060" s="275" customFormat="1" spans="1:5">
      <c r="A1060" s="272"/>
      <c r="B1060" s="272"/>
      <c r="C1060" s="272"/>
      <c r="D1060" s="272"/>
      <c r="E1060" s="276"/>
    </row>
    <row r="1061" s="275" customFormat="1" spans="1:5">
      <c r="A1061" s="272"/>
      <c r="B1061" s="272"/>
      <c r="C1061" s="272"/>
      <c r="D1061" s="272"/>
      <c r="E1061" s="276"/>
    </row>
    <row r="1062" s="275" customFormat="1" spans="1:5">
      <c r="A1062" s="272"/>
      <c r="B1062" s="272"/>
      <c r="C1062" s="272"/>
      <c r="D1062" s="272"/>
      <c r="E1062" s="276"/>
    </row>
    <row r="1063" s="275" customFormat="1" spans="1:5">
      <c r="A1063" s="272"/>
      <c r="B1063" s="272"/>
      <c r="C1063" s="272"/>
      <c r="D1063" s="272"/>
      <c r="E1063" s="276"/>
    </row>
    <row r="1064" s="275" customFormat="1" spans="1:5">
      <c r="A1064" s="272"/>
      <c r="B1064" s="272"/>
      <c r="C1064" s="272"/>
      <c r="D1064" s="272"/>
      <c r="E1064" s="276"/>
    </row>
    <row r="1065" s="275" customFormat="1" spans="1:5">
      <c r="A1065" s="272"/>
      <c r="B1065" s="272"/>
      <c r="C1065" s="272"/>
      <c r="D1065" s="272"/>
      <c r="E1065" s="276"/>
    </row>
    <row r="1066" s="275" customFormat="1" spans="1:5">
      <c r="A1066" s="272"/>
      <c r="B1066" s="272"/>
      <c r="C1066" s="272"/>
      <c r="D1066" s="272"/>
      <c r="E1066" s="276"/>
    </row>
    <row r="1067" s="275" customFormat="1" spans="1:5">
      <c r="A1067" s="272"/>
      <c r="B1067" s="272"/>
      <c r="C1067" s="272"/>
      <c r="D1067" s="272"/>
      <c r="E1067" s="276"/>
    </row>
    <row r="1068" s="275" customFormat="1" spans="1:5">
      <c r="A1068" s="272"/>
      <c r="B1068" s="272"/>
      <c r="C1068" s="272"/>
      <c r="D1068" s="272"/>
      <c r="E1068" s="276"/>
    </row>
    <row r="1069" s="275" customFormat="1" spans="1:5">
      <c r="A1069" s="272"/>
      <c r="B1069" s="272"/>
      <c r="C1069" s="272"/>
      <c r="D1069" s="272"/>
      <c r="E1069" s="276"/>
    </row>
    <row r="1070" s="275" customFormat="1" spans="1:5">
      <c r="A1070" s="272"/>
      <c r="B1070" s="272"/>
      <c r="C1070" s="272"/>
      <c r="D1070" s="272"/>
      <c r="E1070" s="276"/>
    </row>
    <row r="1071" s="275" customFormat="1" spans="1:5">
      <c r="A1071" s="272"/>
      <c r="B1071" s="272"/>
      <c r="C1071" s="272"/>
      <c r="D1071" s="272"/>
      <c r="E1071" s="276"/>
    </row>
    <row r="1072" s="275" customFormat="1" spans="1:5">
      <c r="A1072" s="272"/>
      <c r="B1072" s="272"/>
      <c r="C1072" s="272"/>
      <c r="D1072" s="272"/>
      <c r="E1072" s="276"/>
    </row>
    <row r="1073" s="275" customFormat="1" spans="1:5">
      <c r="A1073" s="272"/>
      <c r="B1073" s="272"/>
      <c r="C1073" s="272"/>
      <c r="D1073" s="272"/>
      <c r="E1073" s="276"/>
    </row>
    <row r="1074" s="275" customFormat="1" spans="1:5">
      <c r="A1074" s="272"/>
      <c r="B1074" s="272"/>
      <c r="C1074" s="272"/>
      <c r="D1074" s="272"/>
      <c r="E1074" s="276"/>
    </row>
    <row r="1075" s="275" customFormat="1" spans="1:5">
      <c r="A1075" s="272"/>
      <c r="B1075" s="272"/>
      <c r="C1075" s="272"/>
      <c r="D1075" s="272"/>
      <c r="E1075" s="276"/>
    </row>
    <row r="1076" s="275" customFormat="1" spans="1:5">
      <c r="A1076" s="272"/>
      <c r="B1076" s="272"/>
      <c r="C1076" s="272"/>
      <c r="D1076" s="272"/>
      <c r="E1076" s="276"/>
    </row>
    <row r="1077" s="275" customFormat="1" spans="1:5">
      <c r="A1077" s="272"/>
      <c r="B1077" s="272"/>
      <c r="C1077" s="272"/>
      <c r="D1077" s="272"/>
      <c r="E1077" s="276"/>
    </row>
    <row r="1078" s="275" customFormat="1" spans="1:5">
      <c r="A1078" s="272"/>
      <c r="B1078" s="272"/>
      <c r="C1078" s="272"/>
      <c r="D1078" s="272"/>
      <c r="E1078" s="276"/>
    </row>
    <row r="1079" s="275" customFormat="1" spans="1:5">
      <c r="A1079" s="272"/>
      <c r="B1079" s="272"/>
      <c r="C1079" s="272"/>
      <c r="D1079" s="272"/>
      <c r="E1079" s="276"/>
    </row>
    <row r="1080" s="275" customFormat="1" spans="1:5">
      <c r="A1080" s="272"/>
      <c r="B1080" s="272"/>
      <c r="C1080" s="272"/>
      <c r="D1080" s="272"/>
      <c r="E1080" s="276"/>
    </row>
    <row r="1081" s="275" customFormat="1" spans="1:5">
      <c r="A1081" s="272"/>
      <c r="B1081" s="272"/>
      <c r="C1081" s="272"/>
      <c r="D1081" s="272"/>
      <c r="E1081" s="276"/>
    </row>
    <row r="1082" s="275" customFormat="1" spans="1:5">
      <c r="A1082" s="272"/>
      <c r="B1082" s="272"/>
      <c r="C1082" s="272"/>
      <c r="D1082" s="272"/>
      <c r="E1082" s="276"/>
    </row>
    <row r="1083" s="275" customFormat="1" spans="1:5">
      <c r="A1083" s="272"/>
      <c r="B1083" s="272"/>
      <c r="C1083" s="272"/>
      <c r="D1083" s="272"/>
      <c r="E1083" s="276"/>
    </row>
    <row r="1084" s="275" customFormat="1" spans="1:5">
      <c r="A1084" s="272"/>
      <c r="B1084" s="272"/>
      <c r="C1084" s="272"/>
      <c r="D1084" s="272"/>
      <c r="E1084" s="276"/>
    </row>
    <row r="1085" s="275" customFormat="1" spans="1:5">
      <c r="A1085" s="272"/>
      <c r="B1085" s="272"/>
      <c r="C1085" s="272"/>
      <c r="D1085" s="272"/>
      <c r="E1085" s="276"/>
    </row>
    <row r="1086" s="275" customFormat="1" spans="1:5">
      <c r="A1086" s="272"/>
      <c r="B1086" s="272"/>
      <c r="C1086" s="272"/>
      <c r="D1086" s="272"/>
      <c r="E1086" s="276"/>
    </row>
    <row r="1087" s="275" customFormat="1" spans="1:5">
      <c r="A1087" s="272"/>
      <c r="B1087" s="272"/>
      <c r="C1087" s="272"/>
      <c r="D1087" s="272"/>
      <c r="E1087" s="276"/>
    </row>
    <row r="1088" s="275" customFormat="1" spans="1:5">
      <c r="A1088" s="272"/>
      <c r="B1088" s="272"/>
      <c r="C1088" s="272"/>
      <c r="D1088" s="272"/>
      <c r="E1088" s="276"/>
    </row>
    <row r="1089" s="275" customFormat="1" spans="1:5">
      <c r="A1089" s="272"/>
      <c r="B1089" s="272"/>
      <c r="C1089" s="272"/>
      <c r="D1089" s="272"/>
      <c r="E1089" s="276"/>
    </row>
    <row r="1090" s="275" customFormat="1" spans="1:5">
      <c r="A1090" s="272"/>
      <c r="B1090" s="272"/>
      <c r="C1090" s="272"/>
      <c r="D1090" s="272"/>
      <c r="E1090" s="276"/>
    </row>
    <row r="1091" s="275" customFormat="1" spans="1:5">
      <c r="A1091" s="272"/>
      <c r="B1091" s="272"/>
      <c r="C1091" s="272"/>
      <c r="D1091" s="272"/>
      <c r="E1091" s="276"/>
    </row>
    <row r="1092" s="275" customFormat="1" spans="1:5">
      <c r="A1092" s="272"/>
      <c r="B1092" s="272"/>
      <c r="C1092" s="272"/>
      <c r="D1092" s="272"/>
      <c r="E1092" s="276"/>
    </row>
    <row r="1093" s="275" customFormat="1" spans="1:5">
      <c r="A1093" s="272"/>
      <c r="B1093" s="272"/>
      <c r="C1093" s="272"/>
      <c r="D1093" s="272"/>
      <c r="E1093" s="276"/>
    </row>
    <row r="1094" s="275" customFormat="1" spans="1:5">
      <c r="A1094" s="272"/>
      <c r="B1094" s="272"/>
      <c r="C1094" s="272"/>
      <c r="D1094" s="272"/>
      <c r="E1094" s="276"/>
    </row>
    <row r="1095" s="275" customFormat="1" spans="1:5">
      <c r="A1095" s="272"/>
      <c r="B1095" s="272"/>
      <c r="C1095" s="272"/>
      <c r="D1095" s="272"/>
      <c r="E1095" s="276"/>
    </row>
    <row r="1096" s="275" customFormat="1" spans="1:5">
      <c r="A1096" s="272"/>
      <c r="B1096" s="272"/>
      <c r="C1096" s="272"/>
      <c r="D1096" s="272"/>
      <c r="E1096" s="276"/>
    </row>
    <row r="1097" s="275" customFormat="1" spans="1:5">
      <c r="A1097" s="272"/>
      <c r="B1097" s="272"/>
      <c r="C1097" s="272"/>
      <c r="D1097" s="272"/>
      <c r="E1097" s="276"/>
    </row>
    <row r="1098" s="275" customFormat="1" spans="1:5">
      <c r="A1098" s="272"/>
      <c r="B1098" s="272"/>
      <c r="C1098" s="272"/>
      <c r="D1098" s="272"/>
      <c r="E1098" s="276"/>
    </row>
    <row r="1099" s="275" customFormat="1" spans="1:5">
      <c r="A1099" s="272"/>
      <c r="B1099" s="272"/>
      <c r="C1099" s="272"/>
      <c r="D1099" s="272"/>
      <c r="E1099" s="276"/>
    </row>
    <row r="1100" s="275" customFormat="1" spans="1:5">
      <c r="A1100" s="272"/>
      <c r="B1100" s="272"/>
      <c r="C1100" s="272"/>
      <c r="D1100" s="272"/>
      <c r="E1100" s="276"/>
    </row>
    <row r="1101" s="275" customFormat="1" spans="1:5">
      <c r="A1101" s="272"/>
      <c r="B1101" s="272"/>
      <c r="C1101" s="272"/>
      <c r="D1101" s="272"/>
      <c r="E1101" s="276"/>
    </row>
    <row r="1102" s="275" customFormat="1" spans="1:5">
      <c r="A1102" s="272"/>
      <c r="B1102" s="272"/>
      <c r="C1102" s="272"/>
      <c r="D1102" s="272"/>
      <c r="E1102" s="276"/>
    </row>
    <row r="1103" s="275" customFormat="1" spans="1:5">
      <c r="A1103" s="272"/>
      <c r="B1103" s="272"/>
      <c r="C1103" s="272"/>
      <c r="D1103" s="272"/>
      <c r="E1103" s="276"/>
    </row>
    <row r="1104" s="275" customFormat="1" spans="1:5">
      <c r="A1104" s="272"/>
      <c r="B1104" s="272"/>
      <c r="C1104" s="272"/>
      <c r="D1104" s="272"/>
      <c r="E1104" s="276"/>
    </row>
    <row r="1105" s="275" customFormat="1" spans="1:5">
      <c r="A1105" s="272"/>
      <c r="B1105" s="272"/>
      <c r="C1105" s="272"/>
      <c r="D1105" s="272"/>
      <c r="E1105" s="276"/>
    </row>
    <row r="1106" s="275" customFormat="1" spans="1:5">
      <c r="A1106" s="272"/>
      <c r="B1106" s="272"/>
      <c r="C1106" s="272"/>
      <c r="D1106" s="272"/>
      <c r="E1106" s="276"/>
    </row>
    <row r="1107" s="275" customFormat="1" spans="1:5">
      <c r="A1107" s="272"/>
      <c r="B1107" s="272"/>
      <c r="C1107" s="272"/>
      <c r="D1107" s="272"/>
      <c r="E1107" s="276"/>
    </row>
    <row r="1108" s="275" customFormat="1" spans="1:5">
      <c r="A1108" s="272"/>
      <c r="B1108" s="272"/>
      <c r="C1108" s="272"/>
      <c r="D1108" s="272"/>
      <c r="E1108" s="276"/>
    </row>
    <row r="1109" s="275" customFormat="1" spans="1:5">
      <c r="A1109" s="272"/>
      <c r="B1109" s="272"/>
      <c r="C1109" s="272"/>
      <c r="D1109" s="272"/>
      <c r="E1109" s="276"/>
    </row>
    <row r="1110" s="275" customFormat="1" spans="1:5">
      <c r="A1110" s="272"/>
      <c r="B1110" s="272"/>
      <c r="C1110" s="272"/>
      <c r="D1110" s="272"/>
      <c r="E1110" s="276"/>
    </row>
    <row r="1111" s="275" customFormat="1" spans="1:7">
      <c r="A1111" s="272"/>
      <c r="B1111" s="272"/>
      <c r="C1111" s="272"/>
      <c r="D1111" s="272"/>
      <c r="E1111" s="276"/>
      <c r="F1111" s="272"/>
      <c r="G1111" s="272"/>
    </row>
    <row r="1112" s="275" customFormat="1" spans="1:5">
      <c r="A1112" s="272"/>
      <c r="B1112" s="272"/>
      <c r="C1112" s="272"/>
      <c r="D1112" s="272"/>
      <c r="E1112" s="276"/>
    </row>
    <row r="1113" s="275" customFormat="1" spans="1:5">
      <c r="A1113" s="272"/>
      <c r="B1113" s="272"/>
      <c r="C1113" s="272"/>
      <c r="D1113" s="272"/>
      <c r="E1113" s="276"/>
    </row>
    <row r="1114" s="275" customFormat="1" spans="1:5">
      <c r="A1114" s="272"/>
      <c r="B1114" s="272"/>
      <c r="C1114" s="272"/>
      <c r="D1114" s="272"/>
      <c r="E1114" s="276"/>
    </row>
    <row r="1115" s="275" customFormat="1" spans="1:5">
      <c r="A1115" s="272"/>
      <c r="B1115" s="272"/>
      <c r="C1115" s="272"/>
      <c r="D1115" s="272"/>
      <c r="E1115" s="276"/>
    </row>
    <row r="1116" s="275" customFormat="1" spans="1:5">
      <c r="A1116" s="272"/>
      <c r="B1116" s="272"/>
      <c r="C1116" s="272"/>
      <c r="D1116" s="272"/>
      <c r="E1116" s="276"/>
    </row>
    <row r="1117" s="275" customFormat="1" spans="1:5">
      <c r="A1117" s="272"/>
      <c r="B1117" s="272"/>
      <c r="C1117" s="272"/>
      <c r="D1117" s="272"/>
      <c r="E1117" s="276"/>
    </row>
    <row r="1118" s="275" customFormat="1" spans="1:5">
      <c r="A1118" s="272"/>
      <c r="B1118" s="272"/>
      <c r="C1118" s="272"/>
      <c r="D1118" s="272"/>
      <c r="E1118" s="276"/>
    </row>
    <row r="1119" s="275" customFormat="1" spans="1:5">
      <c r="A1119" s="272"/>
      <c r="B1119" s="272"/>
      <c r="C1119" s="272"/>
      <c r="D1119" s="272"/>
      <c r="E1119" s="276"/>
    </row>
    <row r="1120" s="275" customFormat="1" spans="1:5">
      <c r="A1120" s="272"/>
      <c r="B1120" s="272"/>
      <c r="C1120" s="272"/>
      <c r="D1120" s="272"/>
      <c r="E1120" s="276"/>
    </row>
    <row r="1121" s="275" customFormat="1" spans="1:5">
      <c r="A1121" s="272"/>
      <c r="B1121" s="272"/>
      <c r="C1121" s="272"/>
      <c r="D1121" s="272"/>
      <c r="E1121" s="276"/>
    </row>
    <row r="1122" s="275" customFormat="1" spans="1:5">
      <c r="A1122" s="272"/>
      <c r="B1122" s="272"/>
      <c r="C1122" s="272"/>
      <c r="D1122" s="272"/>
      <c r="E1122" s="276"/>
    </row>
    <row r="1123" s="275" customFormat="1" spans="1:5">
      <c r="A1123" s="272"/>
      <c r="B1123" s="272"/>
      <c r="C1123" s="272"/>
      <c r="D1123" s="272"/>
      <c r="E1123" s="276"/>
    </row>
    <row r="1124" s="275" customFormat="1" spans="1:5">
      <c r="A1124" s="272"/>
      <c r="B1124" s="272"/>
      <c r="C1124" s="272"/>
      <c r="D1124" s="272"/>
      <c r="E1124" s="276"/>
    </row>
    <row r="1125" s="275" customFormat="1" spans="1:5">
      <c r="A1125" s="272"/>
      <c r="B1125" s="272"/>
      <c r="C1125" s="272"/>
      <c r="D1125" s="272"/>
      <c r="E1125" s="276"/>
    </row>
    <row r="1126" s="275" customFormat="1" spans="1:5">
      <c r="A1126" s="272"/>
      <c r="B1126" s="272"/>
      <c r="C1126" s="272"/>
      <c r="D1126" s="272"/>
      <c r="E1126" s="276"/>
    </row>
    <row r="1127" s="275" customFormat="1" spans="1:5">
      <c r="A1127" s="272"/>
      <c r="B1127" s="272"/>
      <c r="C1127" s="272"/>
      <c r="D1127" s="272"/>
      <c r="E1127" s="276"/>
    </row>
    <row r="1128" s="275" customFormat="1" spans="1:5">
      <c r="A1128" s="272"/>
      <c r="B1128" s="272"/>
      <c r="C1128" s="272"/>
      <c r="D1128" s="272"/>
      <c r="E1128" s="276"/>
    </row>
    <row r="1129" s="275" customFormat="1" spans="1:5">
      <c r="A1129" s="272"/>
      <c r="B1129" s="272"/>
      <c r="C1129" s="272"/>
      <c r="D1129" s="272"/>
      <c r="E1129" s="276"/>
    </row>
    <row r="1130" s="275" customFormat="1" spans="1:5">
      <c r="A1130" s="272"/>
      <c r="B1130" s="272"/>
      <c r="C1130" s="272"/>
      <c r="D1130" s="272"/>
      <c r="E1130" s="276"/>
    </row>
    <row r="1131" s="275" customFormat="1" spans="1:5">
      <c r="A1131" s="272"/>
      <c r="B1131" s="272"/>
      <c r="C1131" s="272"/>
      <c r="D1131" s="272"/>
      <c r="E1131" s="276"/>
    </row>
    <row r="1132" s="275" customFormat="1" spans="1:5">
      <c r="A1132" s="272"/>
      <c r="B1132" s="272"/>
      <c r="C1132" s="272"/>
      <c r="D1132" s="272"/>
      <c r="E1132" s="276"/>
    </row>
    <row r="1133" s="275" customFormat="1" spans="1:5">
      <c r="A1133" s="272"/>
      <c r="B1133" s="272"/>
      <c r="C1133" s="272"/>
      <c r="D1133" s="272"/>
      <c r="E1133" s="276"/>
    </row>
    <row r="1134" s="275" customFormat="1" spans="1:5">
      <c r="A1134" s="272"/>
      <c r="B1134" s="272"/>
      <c r="C1134" s="272"/>
      <c r="D1134" s="272"/>
      <c r="E1134" s="276"/>
    </row>
    <row r="1135" s="275" customFormat="1" spans="1:5">
      <c r="A1135" s="272"/>
      <c r="B1135" s="272"/>
      <c r="C1135" s="272"/>
      <c r="D1135" s="272"/>
      <c r="E1135" s="276"/>
    </row>
    <row r="1136" s="275" customFormat="1" spans="1:5">
      <c r="A1136" s="272"/>
      <c r="B1136" s="272"/>
      <c r="C1136" s="272"/>
      <c r="D1136" s="272"/>
      <c r="E1136" s="276"/>
    </row>
    <row r="1137" s="275" customFormat="1" spans="1:5">
      <c r="A1137" s="272"/>
      <c r="B1137" s="272"/>
      <c r="C1137" s="272"/>
      <c r="D1137" s="272"/>
      <c r="E1137" s="276"/>
    </row>
    <row r="1138" s="275" customFormat="1" spans="1:5">
      <c r="A1138" s="272"/>
      <c r="B1138" s="272"/>
      <c r="C1138" s="272"/>
      <c r="D1138" s="272"/>
      <c r="E1138" s="276"/>
    </row>
    <row r="1139" s="275" customFormat="1" spans="1:7">
      <c r="A1139" s="272"/>
      <c r="B1139" s="272"/>
      <c r="C1139" s="272"/>
      <c r="D1139" s="272"/>
      <c r="E1139" s="276"/>
      <c r="F1139" s="272"/>
      <c r="G1139" s="272"/>
    </row>
    <row r="1140" s="275" customFormat="1" spans="1:5">
      <c r="A1140" s="272"/>
      <c r="B1140" s="272"/>
      <c r="C1140" s="272"/>
      <c r="D1140" s="272"/>
      <c r="E1140" s="276"/>
    </row>
    <row r="1141" s="275" customFormat="1" spans="1:5">
      <c r="A1141" s="272"/>
      <c r="B1141" s="272"/>
      <c r="C1141" s="272"/>
      <c r="D1141" s="272"/>
      <c r="E1141" s="276"/>
    </row>
    <row r="1142" s="275" customFormat="1" spans="1:5">
      <c r="A1142" s="272"/>
      <c r="B1142" s="272"/>
      <c r="C1142" s="272"/>
      <c r="D1142" s="272"/>
      <c r="E1142" s="276"/>
    </row>
    <row r="1143" s="275" customFormat="1" spans="1:5">
      <c r="A1143" s="272"/>
      <c r="B1143" s="272"/>
      <c r="C1143" s="272"/>
      <c r="D1143" s="272"/>
      <c r="E1143" s="276"/>
    </row>
    <row r="1144" s="275" customFormat="1" spans="1:5">
      <c r="A1144" s="272"/>
      <c r="B1144" s="272"/>
      <c r="C1144" s="272"/>
      <c r="D1144" s="272"/>
      <c r="E1144" s="276"/>
    </row>
    <row r="1145" s="275" customFormat="1" spans="1:5">
      <c r="A1145" s="272"/>
      <c r="B1145" s="272"/>
      <c r="C1145" s="272"/>
      <c r="D1145" s="272"/>
      <c r="E1145" s="276"/>
    </row>
    <row r="1146" s="275" customFormat="1" spans="1:5">
      <c r="A1146" s="272"/>
      <c r="B1146" s="272"/>
      <c r="C1146" s="272"/>
      <c r="D1146" s="272"/>
      <c r="E1146" s="276"/>
    </row>
    <row r="1147" s="275" customFormat="1" spans="1:5">
      <c r="A1147" s="272"/>
      <c r="B1147" s="272"/>
      <c r="C1147" s="272"/>
      <c r="D1147" s="272"/>
      <c r="E1147" s="276"/>
    </row>
    <row r="1148" s="275" customFormat="1" spans="1:5">
      <c r="A1148" s="272"/>
      <c r="B1148" s="272"/>
      <c r="C1148" s="272"/>
      <c r="D1148" s="272"/>
      <c r="E1148" s="276"/>
    </row>
    <row r="1149" s="275" customFormat="1" spans="1:5">
      <c r="A1149" s="272"/>
      <c r="B1149" s="272"/>
      <c r="C1149" s="272"/>
      <c r="D1149" s="272"/>
      <c r="E1149" s="276"/>
    </row>
    <row r="1150" s="275" customFormat="1" spans="1:5">
      <c r="A1150" s="272"/>
      <c r="B1150" s="272"/>
      <c r="C1150" s="272"/>
      <c r="D1150" s="272"/>
      <c r="E1150" s="276"/>
    </row>
    <row r="1151" s="275" customFormat="1" spans="1:5">
      <c r="A1151" s="272"/>
      <c r="B1151" s="272"/>
      <c r="C1151" s="272"/>
      <c r="D1151" s="272"/>
      <c r="E1151" s="276"/>
    </row>
    <row r="1152" s="275" customFormat="1" spans="1:5">
      <c r="A1152" s="272"/>
      <c r="B1152" s="272"/>
      <c r="C1152" s="272"/>
      <c r="D1152" s="272"/>
      <c r="E1152" s="276"/>
    </row>
    <row r="1153" s="275" customFormat="1" spans="1:5">
      <c r="A1153" s="272"/>
      <c r="B1153" s="272"/>
      <c r="C1153" s="272"/>
      <c r="D1153" s="272"/>
      <c r="E1153" s="276"/>
    </row>
    <row r="1154" s="275" customFormat="1" spans="1:5">
      <c r="A1154" s="272"/>
      <c r="B1154" s="272"/>
      <c r="C1154" s="272"/>
      <c r="D1154" s="272"/>
      <c r="E1154" s="276"/>
    </row>
    <row r="1155" s="275" customFormat="1" spans="1:5">
      <c r="A1155" s="272"/>
      <c r="B1155" s="272"/>
      <c r="C1155" s="272"/>
      <c r="D1155" s="272"/>
      <c r="E1155" s="276"/>
    </row>
    <row r="1156" s="275" customFormat="1" spans="1:5">
      <c r="A1156" s="272"/>
      <c r="B1156" s="272"/>
      <c r="C1156" s="272"/>
      <c r="D1156" s="272"/>
      <c r="E1156" s="276"/>
    </row>
    <row r="1157" s="275" customFormat="1" spans="1:5">
      <c r="A1157" s="272"/>
      <c r="B1157" s="272"/>
      <c r="C1157" s="272"/>
      <c r="D1157" s="272"/>
      <c r="E1157" s="276"/>
    </row>
    <row r="1158" s="275" customFormat="1" spans="1:5">
      <c r="A1158" s="272"/>
      <c r="B1158" s="272"/>
      <c r="C1158" s="272"/>
      <c r="D1158" s="272"/>
      <c r="E1158" s="276"/>
    </row>
    <row r="1159" s="275" customFormat="1" spans="1:5">
      <c r="A1159" s="272"/>
      <c r="B1159" s="272"/>
      <c r="C1159" s="272"/>
      <c r="D1159" s="272"/>
      <c r="E1159" s="276"/>
    </row>
    <row r="1160" s="275" customFormat="1" spans="1:5">
      <c r="A1160" s="272"/>
      <c r="B1160" s="272"/>
      <c r="C1160" s="272"/>
      <c r="D1160" s="272"/>
      <c r="E1160" s="276"/>
    </row>
    <row r="1161" s="275" customFormat="1" spans="1:5">
      <c r="A1161" s="272"/>
      <c r="B1161" s="272"/>
      <c r="C1161" s="272"/>
      <c r="D1161" s="272"/>
      <c r="E1161" s="276"/>
    </row>
    <row r="1162" s="275" customFormat="1" spans="1:5">
      <c r="A1162" s="272"/>
      <c r="B1162" s="272"/>
      <c r="C1162" s="272"/>
      <c r="D1162" s="272"/>
      <c r="E1162" s="276"/>
    </row>
    <row r="1163" s="275" customFormat="1" spans="1:5">
      <c r="A1163" s="272"/>
      <c r="B1163" s="272"/>
      <c r="C1163" s="272"/>
      <c r="D1163" s="272"/>
      <c r="E1163" s="276"/>
    </row>
    <row r="1164" s="275" customFormat="1" spans="1:5">
      <c r="A1164" s="272"/>
      <c r="B1164" s="272"/>
      <c r="C1164" s="272"/>
      <c r="D1164" s="272"/>
      <c r="E1164" s="276"/>
    </row>
    <row r="1165" s="275" customFormat="1" spans="1:5">
      <c r="A1165" s="272"/>
      <c r="B1165" s="272"/>
      <c r="C1165" s="272"/>
      <c r="D1165" s="272"/>
      <c r="E1165" s="276"/>
    </row>
    <row r="1166" s="275" customFormat="1" spans="1:5">
      <c r="A1166" s="272"/>
      <c r="B1166" s="272"/>
      <c r="C1166" s="272"/>
      <c r="D1166" s="272"/>
      <c r="E1166" s="276"/>
    </row>
    <row r="1167" s="275" customFormat="1" spans="1:5">
      <c r="A1167" s="272"/>
      <c r="B1167" s="272"/>
      <c r="C1167" s="272"/>
      <c r="D1167" s="272"/>
      <c r="E1167" s="276"/>
    </row>
    <row r="1168" s="275" customFormat="1" spans="1:5">
      <c r="A1168" s="272"/>
      <c r="B1168" s="272"/>
      <c r="C1168" s="272"/>
      <c r="D1168" s="272"/>
      <c r="E1168" s="276"/>
    </row>
    <row r="1169" s="275" customFormat="1" spans="1:5">
      <c r="A1169" s="272"/>
      <c r="B1169" s="272"/>
      <c r="C1169" s="272"/>
      <c r="D1169" s="272"/>
      <c r="E1169" s="276"/>
    </row>
    <row r="1170" s="275" customFormat="1" spans="1:5">
      <c r="A1170" s="272"/>
      <c r="B1170" s="272"/>
      <c r="C1170" s="272"/>
      <c r="D1170" s="272"/>
      <c r="E1170" s="276"/>
    </row>
    <row r="1171" s="275" customFormat="1" spans="1:5">
      <c r="A1171" s="272"/>
      <c r="B1171" s="272"/>
      <c r="C1171" s="272"/>
      <c r="D1171" s="272"/>
      <c r="E1171" s="276"/>
    </row>
    <row r="1172" s="275" customFormat="1" spans="1:7">
      <c r="A1172" s="272"/>
      <c r="B1172" s="272"/>
      <c r="C1172" s="272"/>
      <c r="D1172" s="272"/>
      <c r="E1172" s="276"/>
      <c r="F1172" s="272"/>
      <c r="G1172" s="272"/>
    </row>
    <row r="1173" s="275" customFormat="1" spans="1:5">
      <c r="A1173" s="272"/>
      <c r="B1173" s="272"/>
      <c r="C1173" s="272"/>
      <c r="D1173" s="272"/>
      <c r="E1173" s="276"/>
    </row>
    <row r="1174" s="275" customFormat="1" spans="1:5">
      <c r="A1174" s="272"/>
      <c r="B1174" s="272"/>
      <c r="C1174" s="272"/>
      <c r="D1174" s="272"/>
      <c r="E1174" s="276"/>
    </row>
    <row r="1175" s="275" customFormat="1" spans="1:5">
      <c r="A1175" s="272"/>
      <c r="B1175" s="272"/>
      <c r="C1175" s="272"/>
      <c r="D1175" s="272"/>
      <c r="E1175" s="276"/>
    </row>
    <row r="1176" s="275" customFormat="1" spans="1:5">
      <c r="A1176" s="272"/>
      <c r="B1176" s="272"/>
      <c r="C1176" s="272"/>
      <c r="D1176" s="272"/>
      <c r="E1176" s="276"/>
    </row>
    <row r="1177" s="275" customFormat="1" spans="1:5">
      <c r="A1177" s="272"/>
      <c r="B1177" s="272"/>
      <c r="C1177" s="272"/>
      <c r="D1177" s="272"/>
      <c r="E1177" s="276"/>
    </row>
    <row r="1178" s="275" customFormat="1" spans="1:5">
      <c r="A1178" s="272"/>
      <c r="B1178" s="272"/>
      <c r="C1178" s="272"/>
      <c r="D1178" s="272"/>
      <c r="E1178" s="276"/>
    </row>
    <row r="1179" s="275" customFormat="1" spans="1:5">
      <c r="A1179" s="272"/>
      <c r="B1179" s="272"/>
      <c r="C1179" s="272"/>
      <c r="D1179" s="272"/>
      <c r="E1179" s="276"/>
    </row>
    <row r="1180" s="275" customFormat="1" spans="1:5">
      <c r="A1180" s="272"/>
      <c r="B1180" s="272"/>
      <c r="C1180" s="272"/>
      <c r="D1180" s="272"/>
      <c r="E1180" s="276"/>
    </row>
    <row r="1181" s="275" customFormat="1" spans="1:5">
      <c r="A1181" s="272"/>
      <c r="B1181" s="272"/>
      <c r="C1181" s="272"/>
      <c r="D1181" s="272"/>
      <c r="E1181" s="276"/>
    </row>
    <row r="1182" s="275" customFormat="1" spans="1:5">
      <c r="A1182" s="272"/>
      <c r="B1182" s="272"/>
      <c r="C1182" s="272"/>
      <c r="D1182" s="272"/>
      <c r="E1182" s="276"/>
    </row>
    <row r="1183" s="275" customFormat="1" spans="1:5">
      <c r="A1183" s="272"/>
      <c r="B1183" s="272"/>
      <c r="C1183" s="272"/>
      <c r="D1183" s="272"/>
      <c r="E1183" s="276"/>
    </row>
    <row r="1184" s="275" customFormat="1" spans="1:5">
      <c r="A1184" s="272"/>
      <c r="B1184" s="272"/>
      <c r="C1184" s="272"/>
      <c r="D1184" s="272"/>
      <c r="E1184" s="276"/>
    </row>
    <row r="1185" s="275" customFormat="1" spans="1:5">
      <c r="A1185" s="272"/>
      <c r="B1185" s="272"/>
      <c r="C1185" s="272"/>
      <c r="D1185" s="272"/>
      <c r="E1185" s="276"/>
    </row>
    <row r="1186" s="275" customFormat="1" spans="1:5">
      <c r="A1186" s="272"/>
      <c r="B1186" s="272"/>
      <c r="C1186" s="272"/>
      <c r="D1186" s="272"/>
      <c r="E1186" s="276"/>
    </row>
    <row r="1187" s="275" customFormat="1" spans="1:5">
      <c r="A1187" s="272"/>
      <c r="B1187" s="272"/>
      <c r="C1187" s="272"/>
      <c r="D1187" s="272"/>
      <c r="E1187" s="276"/>
    </row>
    <row r="1188" s="275" customFormat="1" spans="1:5">
      <c r="A1188" s="272"/>
      <c r="B1188" s="272"/>
      <c r="C1188" s="272"/>
      <c r="D1188" s="272"/>
      <c r="E1188" s="276"/>
    </row>
    <row r="1189" s="275" customFormat="1" spans="1:5">
      <c r="A1189" s="272"/>
      <c r="B1189" s="272"/>
      <c r="C1189" s="272"/>
      <c r="D1189" s="272"/>
      <c r="E1189" s="276"/>
    </row>
    <row r="1190" s="275" customFormat="1" spans="1:5">
      <c r="A1190" s="272"/>
      <c r="B1190" s="272"/>
      <c r="C1190" s="272"/>
      <c r="D1190" s="272"/>
      <c r="E1190" s="276"/>
    </row>
    <row r="1191" s="275" customFormat="1" spans="1:5">
      <c r="A1191" s="272"/>
      <c r="B1191" s="272"/>
      <c r="C1191" s="272"/>
      <c r="D1191" s="272"/>
      <c r="E1191" s="276"/>
    </row>
    <row r="1192" s="275" customFormat="1" spans="1:5">
      <c r="A1192" s="272"/>
      <c r="B1192" s="272"/>
      <c r="C1192" s="272"/>
      <c r="D1192" s="272"/>
      <c r="E1192" s="276"/>
    </row>
    <row r="1193" s="275" customFormat="1" spans="1:5">
      <c r="A1193" s="272"/>
      <c r="B1193" s="272"/>
      <c r="C1193" s="272"/>
      <c r="D1193" s="272"/>
      <c r="E1193" s="276"/>
    </row>
    <row r="1194" s="275" customFormat="1" spans="1:5">
      <c r="A1194" s="272"/>
      <c r="B1194" s="272"/>
      <c r="C1194" s="272"/>
      <c r="D1194" s="272"/>
      <c r="E1194" s="276"/>
    </row>
    <row r="1195" s="275" customFormat="1" spans="1:5">
      <c r="A1195" s="272"/>
      <c r="B1195" s="272"/>
      <c r="C1195" s="272"/>
      <c r="D1195" s="272"/>
      <c r="E1195" s="276"/>
    </row>
    <row r="1196" s="275" customFormat="1" spans="1:5">
      <c r="A1196" s="272"/>
      <c r="B1196" s="272"/>
      <c r="C1196" s="272"/>
      <c r="D1196" s="272"/>
      <c r="E1196" s="276"/>
    </row>
    <row r="1197" s="275" customFormat="1" spans="1:5">
      <c r="A1197" s="272"/>
      <c r="B1197" s="272"/>
      <c r="C1197" s="272"/>
      <c r="D1197" s="272"/>
      <c r="E1197" s="276"/>
    </row>
    <row r="1198" s="275" customFormat="1" spans="1:5">
      <c r="A1198" s="272"/>
      <c r="B1198" s="272"/>
      <c r="C1198" s="272"/>
      <c r="D1198" s="272"/>
      <c r="E1198" s="276"/>
    </row>
    <row r="1199" s="275" customFormat="1" spans="1:5">
      <c r="A1199" s="272"/>
      <c r="B1199" s="272"/>
      <c r="C1199" s="272"/>
      <c r="D1199" s="272"/>
      <c r="E1199" s="276"/>
    </row>
    <row r="1200" s="275" customFormat="1" spans="1:5">
      <c r="A1200" s="272"/>
      <c r="B1200" s="272"/>
      <c r="C1200" s="272"/>
      <c r="D1200" s="272"/>
      <c r="E1200" s="276"/>
    </row>
    <row r="1201" s="275" customFormat="1" spans="1:5">
      <c r="A1201" s="272"/>
      <c r="B1201" s="272"/>
      <c r="C1201" s="272"/>
      <c r="D1201" s="272"/>
      <c r="E1201" s="276"/>
    </row>
    <row r="1202" s="275" customFormat="1" spans="1:8">
      <c r="A1202" s="272"/>
      <c r="B1202" s="272"/>
      <c r="C1202" s="272"/>
      <c r="D1202" s="272"/>
      <c r="E1202" s="276"/>
      <c r="F1202" s="272"/>
      <c r="G1202" s="272"/>
      <c r="H1202" s="272"/>
    </row>
    <row r="1203" s="275" customFormat="1" spans="1:5">
      <c r="A1203" s="272"/>
      <c r="B1203" s="272"/>
      <c r="C1203" s="272"/>
      <c r="D1203" s="272"/>
      <c r="E1203" s="276"/>
    </row>
    <row r="1204" s="275" customFormat="1" spans="1:5">
      <c r="A1204" s="272"/>
      <c r="B1204" s="272"/>
      <c r="C1204" s="272"/>
      <c r="D1204" s="272"/>
      <c r="E1204" s="276"/>
    </row>
    <row r="1205" s="275" customFormat="1" spans="1:5">
      <c r="A1205" s="272"/>
      <c r="B1205" s="272"/>
      <c r="C1205" s="272"/>
      <c r="D1205" s="272"/>
      <c r="E1205" s="276"/>
    </row>
    <row r="1206" s="275" customFormat="1" spans="1:5">
      <c r="A1206" s="272"/>
      <c r="B1206" s="272"/>
      <c r="C1206" s="272"/>
      <c r="D1206" s="272"/>
      <c r="E1206" s="276"/>
    </row>
    <row r="1207" s="275" customFormat="1" spans="1:5">
      <c r="A1207" s="272"/>
      <c r="B1207" s="272"/>
      <c r="C1207" s="272"/>
      <c r="D1207" s="272"/>
      <c r="E1207" s="276"/>
    </row>
    <row r="1208" s="275" customFormat="1" spans="1:5">
      <c r="A1208" s="272"/>
      <c r="B1208" s="272"/>
      <c r="C1208" s="272"/>
      <c r="D1208" s="272"/>
      <c r="E1208" s="276"/>
    </row>
    <row r="1209" s="275" customFormat="1" spans="1:5">
      <c r="A1209" s="272"/>
      <c r="B1209" s="272"/>
      <c r="C1209" s="272"/>
      <c r="D1209" s="272"/>
      <c r="E1209" s="276"/>
    </row>
    <row r="1210" s="275" customFormat="1" spans="1:5">
      <c r="A1210" s="272"/>
      <c r="B1210" s="272"/>
      <c r="C1210" s="272"/>
      <c r="D1210" s="272"/>
      <c r="E1210" s="276"/>
    </row>
    <row r="1211" s="275" customFormat="1" spans="1:5">
      <c r="A1211" s="272"/>
      <c r="B1211" s="272"/>
      <c r="C1211" s="272"/>
      <c r="D1211" s="272"/>
      <c r="E1211" s="276"/>
    </row>
    <row r="1212" s="275" customFormat="1" spans="1:5">
      <c r="A1212" s="272"/>
      <c r="B1212" s="272"/>
      <c r="C1212" s="272"/>
      <c r="D1212" s="272"/>
      <c r="E1212" s="276"/>
    </row>
    <row r="1213" s="275" customFormat="1" spans="1:5">
      <c r="A1213" s="272"/>
      <c r="B1213" s="272"/>
      <c r="C1213" s="272"/>
      <c r="D1213" s="272"/>
      <c r="E1213" s="276"/>
    </row>
    <row r="1214" s="275" customFormat="1" spans="1:5">
      <c r="A1214" s="272"/>
      <c r="B1214" s="272"/>
      <c r="C1214" s="272"/>
      <c r="D1214" s="272"/>
      <c r="E1214" s="276"/>
    </row>
    <row r="1215" s="275" customFormat="1" spans="1:5">
      <c r="A1215" s="272"/>
      <c r="B1215" s="272"/>
      <c r="C1215" s="272"/>
      <c r="D1215" s="272"/>
      <c r="E1215" s="276"/>
    </row>
    <row r="1216" s="275" customFormat="1" spans="1:5">
      <c r="A1216" s="272"/>
      <c r="B1216" s="272"/>
      <c r="C1216" s="272"/>
      <c r="D1216" s="272"/>
      <c r="E1216" s="276"/>
    </row>
    <row r="1217" s="275" customFormat="1" spans="1:5">
      <c r="A1217" s="272"/>
      <c r="B1217" s="272"/>
      <c r="C1217" s="272"/>
      <c r="D1217" s="272"/>
      <c r="E1217" s="276"/>
    </row>
    <row r="1218" s="275" customFormat="1" spans="1:5">
      <c r="A1218" s="272"/>
      <c r="B1218" s="272"/>
      <c r="C1218" s="272"/>
      <c r="D1218" s="272"/>
      <c r="E1218" s="276"/>
    </row>
    <row r="1219" s="275" customFormat="1" spans="1:5">
      <c r="A1219" s="272"/>
      <c r="B1219" s="272"/>
      <c r="C1219" s="272"/>
      <c r="D1219" s="272"/>
      <c r="E1219" s="276"/>
    </row>
    <row r="1220" s="275" customFormat="1" spans="1:5">
      <c r="A1220" s="272"/>
      <c r="B1220" s="272"/>
      <c r="C1220" s="272"/>
      <c r="D1220" s="272"/>
      <c r="E1220" s="276"/>
    </row>
    <row r="1221" s="275" customFormat="1" spans="1:5">
      <c r="A1221" s="272"/>
      <c r="B1221" s="272"/>
      <c r="C1221" s="272"/>
      <c r="D1221" s="272"/>
      <c r="E1221" s="276"/>
    </row>
    <row r="1222" s="275" customFormat="1" spans="1:5">
      <c r="A1222" s="272"/>
      <c r="B1222" s="272"/>
      <c r="C1222" s="272"/>
      <c r="D1222" s="272"/>
      <c r="E1222" s="276"/>
    </row>
    <row r="1223" s="275" customFormat="1" spans="1:5">
      <c r="A1223" s="272"/>
      <c r="B1223" s="272"/>
      <c r="C1223" s="272"/>
      <c r="D1223" s="272"/>
      <c r="E1223" s="276"/>
    </row>
    <row r="1224" s="275" customFormat="1" spans="1:5">
      <c r="A1224" s="272"/>
      <c r="B1224" s="272"/>
      <c r="C1224" s="272"/>
      <c r="D1224" s="272"/>
      <c r="E1224" s="276"/>
    </row>
    <row r="1225" s="275" customFormat="1" spans="1:5">
      <c r="A1225" s="272"/>
      <c r="B1225" s="272"/>
      <c r="C1225" s="272"/>
      <c r="D1225" s="272"/>
      <c r="E1225" s="276"/>
    </row>
    <row r="1226" s="275" customFormat="1" spans="1:5">
      <c r="A1226" s="272"/>
      <c r="B1226" s="272"/>
      <c r="C1226" s="272"/>
      <c r="D1226" s="272"/>
      <c r="E1226" s="276"/>
    </row>
    <row r="1227" s="275" customFormat="1" spans="1:5">
      <c r="A1227" s="272"/>
      <c r="B1227" s="272"/>
      <c r="C1227" s="272"/>
      <c r="D1227" s="272"/>
      <c r="E1227" s="276"/>
    </row>
    <row r="1228" s="275" customFormat="1" spans="1:5">
      <c r="A1228" s="272"/>
      <c r="B1228" s="272"/>
      <c r="C1228" s="272"/>
      <c r="D1228" s="272"/>
      <c r="E1228" s="276"/>
    </row>
    <row r="1229" s="275" customFormat="1" spans="1:5">
      <c r="A1229" s="272"/>
      <c r="B1229" s="272"/>
      <c r="C1229" s="272"/>
      <c r="D1229" s="272"/>
      <c r="E1229" s="276"/>
    </row>
    <row r="1230" s="275" customFormat="1" spans="1:5">
      <c r="A1230" s="272"/>
      <c r="B1230" s="272"/>
      <c r="C1230" s="272"/>
      <c r="D1230" s="272"/>
      <c r="E1230" s="276"/>
    </row>
    <row r="1231" s="275" customFormat="1" spans="1:5">
      <c r="A1231" s="272"/>
      <c r="B1231" s="272"/>
      <c r="C1231" s="272"/>
      <c r="D1231" s="272"/>
      <c r="E1231" s="276"/>
    </row>
    <row r="1232" s="275" customFormat="1" spans="1:5">
      <c r="A1232" s="272"/>
      <c r="B1232" s="272"/>
      <c r="C1232" s="272"/>
      <c r="D1232" s="272"/>
      <c r="E1232" s="276"/>
    </row>
    <row r="1233" s="275" customFormat="1" spans="1:5">
      <c r="A1233" s="272"/>
      <c r="B1233" s="272"/>
      <c r="C1233" s="272"/>
      <c r="D1233" s="272"/>
      <c r="E1233" s="276"/>
    </row>
    <row r="1234" s="275" customFormat="1" spans="1:5">
      <c r="A1234" s="272"/>
      <c r="B1234" s="272"/>
      <c r="C1234" s="272"/>
      <c r="D1234" s="272"/>
      <c r="E1234" s="276"/>
    </row>
    <row r="1235" s="275" customFormat="1" spans="1:5">
      <c r="A1235" s="272"/>
      <c r="B1235" s="272"/>
      <c r="C1235" s="272"/>
      <c r="D1235" s="272"/>
      <c r="E1235" s="276"/>
    </row>
    <row r="1236" s="275" customFormat="1" spans="1:5">
      <c r="A1236" s="272"/>
      <c r="B1236" s="272"/>
      <c r="C1236" s="272"/>
      <c r="D1236" s="272"/>
      <c r="E1236" s="276"/>
    </row>
    <row r="1237" s="275" customFormat="1" spans="1:7">
      <c r="A1237" s="272"/>
      <c r="B1237" s="272"/>
      <c r="C1237" s="272"/>
      <c r="D1237" s="272"/>
      <c r="E1237" s="276"/>
      <c r="F1237" s="272"/>
      <c r="G1237" s="272"/>
    </row>
    <row r="1238" s="275" customFormat="1" spans="1:5">
      <c r="A1238" s="272"/>
      <c r="B1238" s="272"/>
      <c r="C1238" s="272"/>
      <c r="D1238" s="272"/>
      <c r="E1238" s="276"/>
    </row>
    <row r="1239" s="275" customFormat="1" spans="1:5">
      <c r="A1239" s="272"/>
      <c r="B1239" s="272"/>
      <c r="C1239" s="272"/>
      <c r="D1239" s="272"/>
      <c r="E1239" s="276"/>
    </row>
    <row r="1240" s="275" customFormat="1" spans="1:5">
      <c r="A1240" s="272"/>
      <c r="B1240" s="272"/>
      <c r="C1240" s="272"/>
      <c r="D1240" s="272"/>
      <c r="E1240" s="276"/>
    </row>
    <row r="1241" s="275" customFormat="1" spans="1:5">
      <c r="A1241" s="272"/>
      <c r="B1241" s="272"/>
      <c r="C1241" s="272"/>
      <c r="D1241" s="272"/>
      <c r="E1241" s="276"/>
    </row>
    <row r="1242" s="275" customFormat="1" spans="1:5">
      <c r="A1242" s="272"/>
      <c r="B1242" s="272"/>
      <c r="C1242" s="272"/>
      <c r="D1242" s="272"/>
      <c r="E1242" s="276"/>
    </row>
    <row r="1243" s="275" customFormat="1" spans="1:5">
      <c r="A1243" s="272"/>
      <c r="B1243" s="272"/>
      <c r="C1243" s="272"/>
      <c r="D1243" s="272"/>
      <c r="E1243" s="276"/>
    </row>
    <row r="1244" s="275" customFormat="1" spans="1:5">
      <c r="A1244" s="272"/>
      <c r="B1244" s="272"/>
      <c r="C1244" s="272"/>
      <c r="D1244" s="272"/>
      <c r="E1244" s="276"/>
    </row>
    <row r="1245" s="275" customFormat="1" spans="1:5">
      <c r="A1245" s="272"/>
      <c r="B1245" s="272"/>
      <c r="C1245" s="272"/>
      <c r="D1245" s="272"/>
      <c r="E1245" s="276"/>
    </row>
    <row r="1246" s="275" customFormat="1" spans="1:5">
      <c r="A1246" s="272"/>
      <c r="B1246" s="272"/>
      <c r="C1246" s="272"/>
      <c r="D1246" s="272"/>
      <c r="E1246" s="276"/>
    </row>
    <row r="1247" s="275" customFormat="1" spans="1:5">
      <c r="A1247" s="272"/>
      <c r="B1247" s="272"/>
      <c r="C1247" s="272"/>
      <c r="D1247" s="272"/>
      <c r="E1247" s="276"/>
    </row>
    <row r="1248" s="275" customFormat="1" spans="1:5">
      <c r="A1248" s="272"/>
      <c r="B1248" s="272"/>
      <c r="C1248" s="272"/>
      <c r="D1248" s="272"/>
      <c r="E1248" s="276"/>
    </row>
    <row r="1249" s="275" customFormat="1" spans="1:5">
      <c r="A1249" s="272"/>
      <c r="B1249" s="272"/>
      <c r="C1249" s="272"/>
      <c r="D1249" s="272"/>
      <c r="E1249" s="276"/>
    </row>
    <row r="1250" s="275" customFormat="1" spans="1:5">
      <c r="A1250" s="272"/>
      <c r="B1250" s="272"/>
      <c r="C1250" s="272"/>
      <c r="D1250" s="272"/>
      <c r="E1250" s="276"/>
    </row>
    <row r="1251" s="275" customFormat="1" spans="1:5">
      <c r="A1251" s="272"/>
      <c r="B1251" s="272"/>
      <c r="C1251" s="272"/>
      <c r="D1251" s="272"/>
      <c r="E1251" s="276"/>
    </row>
    <row r="1252" s="275" customFormat="1" spans="1:5">
      <c r="A1252" s="272"/>
      <c r="B1252" s="272"/>
      <c r="C1252" s="272"/>
      <c r="D1252" s="272"/>
      <c r="E1252" s="276"/>
    </row>
    <row r="1253" s="275" customFormat="1" spans="1:5">
      <c r="A1253" s="272"/>
      <c r="B1253" s="272"/>
      <c r="C1253" s="272"/>
      <c r="D1253" s="272"/>
      <c r="E1253" s="276"/>
    </row>
    <row r="1254" s="275" customFormat="1" spans="1:7">
      <c r="A1254" s="272"/>
      <c r="B1254" s="272"/>
      <c r="C1254" s="272"/>
      <c r="D1254" s="272"/>
      <c r="E1254" s="276"/>
      <c r="F1254" s="272"/>
      <c r="G1254" s="272"/>
    </row>
    <row r="1255" s="275" customFormat="1" spans="1:5">
      <c r="A1255" s="272"/>
      <c r="B1255" s="272"/>
      <c r="C1255" s="272"/>
      <c r="D1255" s="272"/>
      <c r="E1255" s="276"/>
    </row>
    <row r="1256" s="275" customFormat="1" spans="1:5">
      <c r="A1256" s="272"/>
      <c r="B1256" s="272"/>
      <c r="C1256" s="272"/>
      <c r="D1256" s="272"/>
      <c r="E1256" s="276"/>
    </row>
    <row r="1257" s="275" customFormat="1" spans="1:5">
      <c r="A1257" s="272"/>
      <c r="B1257" s="272"/>
      <c r="C1257" s="272"/>
      <c r="D1257" s="272"/>
      <c r="E1257" s="276"/>
    </row>
    <row r="1258" s="275" customFormat="1" spans="1:5">
      <c r="A1258" s="272"/>
      <c r="B1258" s="272"/>
      <c r="C1258" s="272"/>
      <c r="D1258" s="272"/>
      <c r="E1258" s="276"/>
    </row>
    <row r="1259" s="275" customFormat="1" spans="1:5">
      <c r="A1259" s="272"/>
      <c r="B1259" s="272"/>
      <c r="C1259" s="272"/>
      <c r="D1259" s="272"/>
      <c r="E1259" s="276"/>
    </row>
    <row r="1260" s="275" customFormat="1" spans="1:5">
      <c r="A1260" s="272"/>
      <c r="B1260" s="272"/>
      <c r="C1260" s="272"/>
      <c r="D1260" s="272"/>
      <c r="E1260" s="276"/>
    </row>
    <row r="1261" s="275" customFormat="1" spans="1:5">
      <c r="A1261" s="272"/>
      <c r="B1261" s="272"/>
      <c r="C1261" s="272"/>
      <c r="D1261" s="272"/>
      <c r="E1261" s="276"/>
    </row>
    <row r="1262" s="275" customFormat="1" spans="1:5">
      <c r="A1262" s="272"/>
      <c r="B1262" s="272"/>
      <c r="C1262" s="272"/>
      <c r="D1262" s="272"/>
      <c r="E1262" s="276"/>
    </row>
    <row r="1263" s="275" customFormat="1" spans="1:5">
      <c r="A1263" s="272"/>
      <c r="B1263" s="272"/>
      <c r="C1263" s="272"/>
      <c r="D1263" s="272"/>
      <c r="E1263" s="276"/>
    </row>
    <row r="1264" s="275" customFormat="1" spans="1:5">
      <c r="A1264" s="272"/>
      <c r="B1264" s="272"/>
      <c r="C1264" s="272"/>
      <c r="D1264" s="272"/>
      <c r="E1264" s="276"/>
    </row>
    <row r="1265" s="275" customFormat="1" spans="1:5">
      <c r="A1265" s="272"/>
      <c r="B1265" s="272"/>
      <c r="C1265" s="272"/>
      <c r="D1265" s="272"/>
      <c r="E1265" s="276"/>
    </row>
    <row r="1266" s="275" customFormat="1" spans="1:5">
      <c r="A1266" s="272"/>
      <c r="B1266" s="272"/>
      <c r="C1266" s="272"/>
      <c r="D1266" s="272"/>
      <c r="E1266" s="276"/>
    </row>
    <row r="1267" s="275" customFormat="1" spans="1:5">
      <c r="A1267" s="272"/>
      <c r="B1267" s="272"/>
      <c r="C1267" s="272"/>
      <c r="D1267" s="272"/>
      <c r="E1267" s="276"/>
    </row>
    <row r="1268" s="275" customFormat="1" spans="1:5">
      <c r="A1268" s="272"/>
      <c r="B1268" s="272"/>
      <c r="C1268" s="272"/>
      <c r="D1268" s="272"/>
      <c r="E1268" s="276"/>
    </row>
    <row r="1269" s="275" customFormat="1" spans="1:5">
      <c r="A1269" s="272"/>
      <c r="B1269" s="272"/>
      <c r="C1269" s="272"/>
      <c r="D1269" s="272"/>
      <c r="E1269" s="276"/>
    </row>
    <row r="1270" s="275" customFormat="1" spans="1:5">
      <c r="A1270" s="272"/>
      <c r="B1270" s="272"/>
      <c r="C1270" s="272"/>
      <c r="D1270" s="272"/>
      <c r="E1270" s="276"/>
    </row>
    <row r="1271" s="275" customFormat="1" spans="1:5">
      <c r="A1271" s="272"/>
      <c r="B1271" s="272"/>
      <c r="C1271" s="272"/>
      <c r="D1271" s="272"/>
      <c r="E1271" s="276"/>
    </row>
    <row r="1272" s="275" customFormat="1" spans="1:5">
      <c r="A1272" s="272"/>
      <c r="B1272" s="272"/>
      <c r="C1272" s="272"/>
      <c r="D1272" s="272"/>
      <c r="E1272" s="276"/>
    </row>
    <row r="1273" s="275" customFormat="1" spans="1:5">
      <c r="A1273" s="272"/>
      <c r="B1273" s="272"/>
      <c r="C1273" s="272"/>
      <c r="D1273" s="272"/>
      <c r="E1273" s="276"/>
    </row>
    <row r="1274" s="275" customFormat="1" spans="1:5">
      <c r="A1274" s="272"/>
      <c r="B1274" s="272"/>
      <c r="C1274" s="272"/>
      <c r="D1274" s="272"/>
      <c r="E1274" s="276"/>
    </row>
    <row r="1275" s="275" customFormat="1" spans="1:5">
      <c r="A1275" s="272"/>
      <c r="B1275" s="272"/>
      <c r="C1275" s="272"/>
      <c r="D1275" s="272"/>
      <c r="E1275" s="276"/>
    </row>
    <row r="1276" s="275" customFormat="1" spans="1:5">
      <c r="A1276" s="272"/>
      <c r="B1276" s="272"/>
      <c r="C1276" s="272"/>
      <c r="D1276" s="272"/>
      <c r="E1276" s="276"/>
    </row>
    <row r="1277" s="275" customFormat="1" spans="1:5">
      <c r="A1277" s="272"/>
      <c r="B1277" s="272"/>
      <c r="C1277" s="272"/>
      <c r="D1277" s="272"/>
      <c r="E1277" s="276"/>
    </row>
    <row r="1278" s="275" customFormat="1" spans="1:5">
      <c r="A1278" s="272"/>
      <c r="B1278" s="272"/>
      <c r="C1278" s="272"/>
      <c r="D1278" s="272"/>
      <c r="E1278" s="276"/>
    </row>
    <row r="1279" s="275" customFormat="1" spans="1:5">
      <c r="A1279" s="272"/>
      <c r="B1279" s="272"/>
      <c r="C1279" s="272"/>
      <c r="D1279" s="272"/>
      <c r="E1279" s="276"/>
    </row>
    <row r="1280" s="275" customFormat="1" spans="1:5">
      <c r="A1280" s="272"/>
      <c r="B1280" s="272"/>
      <c r="C1280" s="272"/>
      <c r="D1280" s="272"/>
      <c r="E1280" s="276"/>
    </row>
    <row r="1281" s="275" customFormat="1" spans="1:5">
      <c r="A1281" s="272"/>
      <c r="B1281" s="272"/>
      <c r="C1281" s="272"/>
      <c r="D1281" s="272"/>
      <c r="E1281" s="276"/>
    </row>
    <row r="1282" s="275" customFormat="1" spans="1:5">
      <c r="A1282" s="272"/>
      <c r="B1282" s="272"/>
      <c r="C1282" s="272"/>
      <c r="D1282" s="272"/>
      <c r="E1282" s="276"/>
    </row>
    <row r="1283" s="275" customFormat="1" spans="1:5">
      <c r="A1283" s="272"/>
      <c r="B1283" s="272"/>
      <c r="C1283" s="272"/>
      <c r="D1283" s="272"/>
      <c r="E1283" s="276"/>
    </row>
    <row r="1284" s="275" customFormat="1" spans="1:5">
      <c r="A1284" s="272"/>
      <c r="B1284" s="272"/>
      <c r="C1284" s="272"/>
      <c r="D1284" s="272"/>
      <c r="E1284" s="276"/>
    </row>
    <row r="1285" s="275" customFormat="1" spans="1:5">
      <c r="A1285" s="272"/>
      <c r="B1285" s="272"/>
      <c r="C1285" s="272"/>
      <c r="D1285" s="272"/>
      <c r="E1285" s="276"/>
    </row>
    <row r="1286" s="275" customFormat="1" spans="1:5">
      <c r="A1286" s="272"/>
      <c r="B1286" s="272"/>
      <c r="C1286" s="272"/>
      <c r="D1286" s="272"/>
      <c r="E1286" s="276"/>
    </row>
    <row r="1287" s="275" customFormat="1" spans="1:5">
      <c r="A1287" s="272"/>
      <c r="B1287" s="272"/>
      <c r="C1287" s="272"/>
      <c r="D1287" s="272"/>
      <c r="E1287" s="276"/>
    </row>
    <row r="1288" s="275" customFormat="1" spans="1:5">
      <c r="A1288" s="272"/>
      <c r="B1288" s="272"/>
      <c r="C1288" s="272"/>
      <c r="D1288" s="272"/>
      <c r="E1288" s="276"/>
    </row>
    <row r="1289" s="275" customFormat="1" spans="1:5">
      <c r="A1289" s="272"/>
      <c r="B1289" s="272"/>
      <c r="C1289" s="272"/>
      <c r="D1289" s="272"/>
      <c r="E1289" s="276"/>
    </row>
    <row r="1290" s="275" customFormat="1" spans="1:5">
      <c r="A1290" s="272"/>
      <c r="B1290" s="272"/>
      <c r="C1290" s="272"/>
      <c r="D1290" s="272"/>
      <c r="E1290" s="276"/>
    </row>
    <row r="1291" s="275" customFormat="1" spans="1:5">
      <c r="A1291" s="272"/>
      <c r="B1291" s="272"/>
      <c r="C1291" s="272"/>
      <c r="D1291" s="272"/>
      <c r="E1291" s="276"/>
    </row>
    <row r="1292" s="275" customFormat="1" spans="1:5">
      <c r="A1292" s="272"/>
      <c r="B1292" s="272"/>
      <c r="C1292" s="272"/>
      <c r="D1292" s="272"/>
      <c r="E1292" s="276"/>
    </row>
    <row r="1293" s="275" customFormat="1" spans="1:5">
      <c r="A1293" s="272"/>
      <c r="B1293" s="272"/>
      <c r="C1293" s="272"/>
      <c r="D1293" s="272"/>
      <c r="E1293" s="276"/>
    </row>
    <row r="1294" s="275" customFormat="1" spans="1:5">
      <c r="A1294" s="272"/>
      <c r="B1294" s="272"/>
      <c r="C1294" s="272"/>
      <c r="D1294" s="272"/>
      <c r="E1294" s="276"/>
    </row>
    <row r="1295" s="275" customFormat="1" spans="1:5">
      <c r="A1295" s="272"/>
      <c r="B1295" s="272"/>
      <c r="C1295" s="272"/>
      <c r="D1295" s="272"/>
      <c r="E1295" s="276"/>
    </row>
    <row r="1296" s="275" customFormat="1" spans="1:5">
      <c r="A1296" s="272"/>
      <c r="B1296" s="272"/>
      <c r="C1296" s="272"/>
      <c r="D1296" s="272"/>
      <c r="E1296" s="276"/>
    </row>
    <row r="1297" s="275" customFormat="1" spans="1:5">
      <c r="A1297" s="272"/>
      <c r="B1297" s="272"/>
      <c r="C1297" s="272"/>
      <c r="D1297" s="272"/>
      <c r="E1297" s="276"/>
    </row>
    <row r="1298" s="275" customFormat="1" spans="1:5">
      <c r="A1298" s="272"/>
      <c r="B1298" s="272"/>
      <c r="C1298" s="272"/>
      <c r="D1298" s="272"/>
      <c r="E1298" s="276"/>
    </row>
    <row r="1299" s="275" customFormat="1" spans="1:5">
      <c r="A1299" s="272"/>
      <c r="B1299" s="272"/>
      <c r="C1299" s="272"/>
      <c r="D1299" s="272"/>
      <c r="E1299" s="276"/>
    </row>
    <row r="1300" s="275" customFormat="1" spans="1:5">
      <c r="A1300" s="272"/>
      <c r="B1300" s="272"/>
      <c r="C1300" s="272"/>
      <c r="D1300" s="272"/>
      <c r="E1300" s="276"/>
    </row>
    <row r="1301" s="275" customFormat="1" spans="1:5">
      <c r="A1301" s="272"/>
      <c r="B1301" s="272"/>
      <c r="C1301" s="272"/>
      <c r="D1301" s="272"/>
      <c r="E1301" s="276"/>
    </row>
    <row r="1302" s="275" customFormat="1" spans="1:5">
      <c r="A1302" s="272"/>
      <c r="B1302" s="272"/>
      <c r="C1302" s="272"/>
      <c r="D1302" s="272"/>
      <c r="E1302" s="276"/>
    </row>
    <row r="1303" s="275" customFormat="1" spans="1:5">
      <c r="A1303" s="272"/>
      <c r="B1303" s="272"/>
      <c r="C1303" s="272"/>
      <c r="D1303" s="272"/>
      <c r="E1303" s="276"/>
    </row>
    <row r="1304" s="275" customFormat="1" spans="1:5">
      <c r="A1304" s="272"/>
      <c r="B1304" s="272"/>
      <c r="C1304" s="272"/>
      <c r="D1304" s="272"/>
      <c r="E1304" s="276"/>
    </row>
    <row r="1305" s="275" customFormat="1" spans="1:5">
      <c r="A1305" s="272"/>
      <c r="B1305" s="272"/>
      <c r="C1305" s="272"/>
      <c r="D1305" s="272"/>
      <c r="E1305" s="276"/>
    </row>
    <row r="1306" s="275" customFormat="1" spans="1:5">
      <c r="A1306" s="272"/>
      <c r="B1306" s="272"/>
      <c r="C1306" s="272"/>
      <c r="D1306" s="272"/>
      <c r="E1306" s="276"/>
    </row>
    <row r="1307" s="275" customFormat="1" spans="1:7">
      <c r="A1307" s="272"/>
      <c r="B1307" s="272"/>
      <c r="C1307" s="272"/>
      <c r="D1307" s="272"/>
      <c r="E1307" s="276"/>
      <c r="F1307" s="272"/>
      <c r="G1307" s="272"/>
    </row>
    <row r="1308" s="275" customFormat="1" spans="1:5">
      <c r="A1308" s="272"/>
      <c r="B1308" s="272"/>
      <c r="C1308" s="272"/>
      <c r="D1308" s="272"/>
      <c r="E1308" s="276"/>
    </row>
    <row r="1309" s="275" customFormat="1" spans="1:5">
      <c r="A1309" s="272"/>
      <c r="B1309" s="272"/>
      <c r="C1309" s="272"/>
      <c r="D1309" s="272"/>
      <c r="E1309" s="276"/>
    </row>
    <row r="1310" s="275" customFormat="1" spans="1:5">
      <c r="A1310" s="272"/>
      <c r="B1310" s="272"/>
      <c r="C1310" s="272"/>
      <c r="D1310" s="272"/>
      <c r="E1310" s="276"/>
    </row>
    <row r="1311" s="275" customFormat="1" spans="1:5">
      <c r="A1311" s="272"/>
      <c r="B1311" s="272"/>
      <c r="C1311" s="272"/>
      <c r="D1311" s="272"/>
      <c r="E1311" s="276"/>
    </row>
    <row r="1312" s="275" customFormat="1" spans="1:5">
      <c r="A1312" s="272"/>
      <c r="B1312" s="272"/>
      <c r="C1312" s="272"/>
      <c r="D1312" s="272"/>
      <c r="E1312" s="276"/>
    </row>
    <row r="1313" s="275" customFormat="1" spans="1:5">
      <c r="A1313" s="272"/>
      <c r="B1313" s="272"/>
      <c r="C1313" s="272"/>
      <c r="D1313" s="272"/>
      <c r="E1313" s="276"/>
    </row>
    <row r="1314" s="275" customFormat="1" spans="1:5">
      <c r="A1314" s="272"/>
      <c r="B1314" s="272"/>
      <c r="C1314" s="272"/>
      <c r="D1314" s="272"/>
      <c r="E1314" s="276"/>
    </row>
    <row r="1315" s="275" customFormat="1" spans="1:5">
      <c r="A1315" s="272"/>
      <c r="B1315" s="272"/>
      <c r="C1315" s="272"/>
      <c r="D1315" s="272"/>
      <c r="E1315" s="276"/>
    </row>
    <row r="1316" s="275" customFormat="1" spans="1:5">
      <c r="A1316" s="272"/>
      <c r="B1316" s="272"/>
      <c r="C1316" s="272"/>
      <c r="D1316" s="272"/>
      <c r="E1316" s="276"/>
    </row>
    <row r="1317" s="275" customFormat="1" spans="1:5">
      <c r="A1317" s="272"/>
      <c r="B1317" s="272"/>
      <c r="C1317" s="272"/>
      <c r="D1317" s="272"/>
      <c r="E1317" s="276"/>
    </row>
    <row r="1318" s="275" customFormat="1" spans="1:5">
      <c r="A1318" s="272"/>
      <c r="B1318" s="272"/>
      <c r="C1318" s="272"/>
      <c r="D1318" s="272"/>
      <c r="E1318" s="276"/>
    </row>
    <row r="1319" s="275" customFormat="1" spans="1:5">
      <c r="A1319" s="272"/>
      <c r="B1319" s="272"/>
      <c r="C1319" s="272"/>
      <c r="D1319" s="272"/>
      <c r="E1319" s="276"/>
    </row>
    <row r="1320" s="275" customFormat="1" spans="1:5">
      <c r="A1320" s="272"/>
      <c r="B1320" s="272"/>
      <c r="C1320" s="272"/>
      <c r="D1320" s="272"/>
      <c r="E1320" s="276"/>
    </row>
    <row r="1321" s="275" customFormat="1" spans="1:5">
      <c r="A1321" s="272"/>
      <c r="B1321" s="272"/>
      <c r="C1321" s="272"/>
      <c r="D1321" s="272"/>
      <c r="E1321" s="276"/>
    </row>
    <row r="1322" s="275" customFormat="1" spans="1:5">
      <c r="A1322" s="272"/>
      <c r="B1322" s="272"/>
      <c r="C1322" s="272"/>
      <c r="D1322" s="272"/>
      <c r="E1322" s="276"/>
    </row>
    <row r="1323" s="275" customFormat="1" spans="1:5">
      <c r="A1323" s="272"/>
      <c r="B1323" s="272"/>
      <c r="C1323" s="272"/>
      <c r="D1323" s="272"/>
      <c r="E1323" s="276"/>
    </row>
    <row r="1324" s="275" customFormat="1" spans="1:5">
      <c r="A1324" s="272"/>
      <c r="B1324" s="272"/>
      <c r="C1324" s="272"/>
      <c r="D1324" s="272"/>
      <c r="E1324" s="276"/>
    </row>
    <row r="1325" s="275" customFormat="1" spans="1:5">
      <c r="A1325" s="272"/>
      <c r="B1325" s="272"/>
      <c r="C1325" s="272"/>
      <c r="D1325" s="272"/>
      <c r="E1325" s="276"/>
    </row>
    <row r="1326" s="275" customFormat="1" spans="1:5">
      <c r="A1326" s="272"/>
      <c r="B1326" s="272"/>
      <c r="C1326" s="272"/>
      <c r="D1326" s="272"/>
      <c r="E1326" s="276"/>
    </row>
    <row r="1327" s="275" customFormat="1" spans="1:5">
      <c r="A1327" s="272"/>
      <c r="B1327" s="272"/>
      <c r="C1327" s="272"/>
      <c r="D1327" s="272"/>
      <c r="E1327" s="276"/>
    </row>
    <row r="1328" s="275" customFormat="1" spans="1:5">
      <c r="A1328" s="272"/>
      <c r="B1328" s="272"/>
      <c r="C1328" s="272"/>
      <c r="D1328" s="272"/>
      <c r="E1328" s="276"/>
    </row>
    <row r="1329" s="275" customFormat="1" spans="1:5">
      <c r="A1329" s="272"/>
      <c r="B1329" s="272"/>
      <c r="C1329" s="272"/>
      <c r="D1329" s="272"/>
      <c r="E1329" s="276"/>
    </row>
    <row r="1330" s="275" customFormat="1" spans="1:5">
      <c r="A1330" s="272"/>
      <c r="B1330" s="272"/>
      <c r="C1330" s="272"/>
      <c r="D1330" s="272"/>
      <c r="E1330" s="276"/>
    </row>
    <row r="1331" s="275" customFormat="1" spans="1:5">
      <c r="A1331" s="272"/>
      <c r="B1331" s="272"/>
      <c r="C1331" s="272"/>
      <c r="D1331" s="272"/>
      <c r="E1331" s="276"/>
    </row>
    <row r="1332" s="275" customFormat="1" spans="1:5">
      <c r="A1332" s="272"/>
      <c r="B1332" s="272"/>
      <c r="C1332" s="272"/>
      <c r="D1332" s="272"/>
      <c r="E1332" s="276"/>
    </row>
    <row r="1333" s="275" customFormat="1" spans="1:5">
      <c r="A1333" s="272"/>
      <c r="B1333" s="272"/>
      <c r="C1333" s="272"/>
      <c r="D1333" s="272"/>
      <c r="E1333" s="276"/>
    </row>
    <row r="1334" s="275" customFormat="1" spans="1:5">
      <c r="A1334" s="272"/>
      <c r="B1334" s="272"/>
      <c r="C1334" s="272"/>
      <c r="D1334" s="272"/>
      <c r="E1334" s="276"/>
    </row>
    <row r="1335" s="275" customFormat="1" spans="1:5">
      <c r="A1335" s="272"/>
      <c r="B1335" s="272"/>
      <c r="C1335" s="272"/>
      <c r="D1335" s="272"/>
      <c r="E1335" s="276"/>
    </row>
    <row r="1336" s="275" customFormat="1" spans="1:5">
      <c r="A1336" s="272"/>
      <c r="B1336" s="272"/>
      <c r="C1336" s="272"/>
      <c r="D1336" s="272"/>
      <c r="E1336" s="276"/>
    </row>
    <row r="1337" s="275" customFormat="1" spans="1:5">
      <c r="A1337" s="272"/>
      <c r="B1337" s="272"/>
      <c r="C1337" s="272"/>
      <c r="D1337" s="272"/>
      <c r="E1337" s="276"/>
    </row>
    <row r="1338" s="275" customFormat="1" spans="1:5">
      <c r="A1338" s="272"/>
      <c r="B1338" s="272"/>
      <c r="C1338" s="272"/>
      <c r="D1338" s="272"/>
      <c r="E1338" s="276"/>
    </row>
    <row r="1339" s="275" customFormat="1" spans="1:5">
      <c r="A1339" s="272"/>
      <c r="B1339" s="272"/>
      <c r="C1339" s="272"/>
      <c r="D1339" s="272"/>
      <c r="E1339" s="276"/>
    </row>
    <row r="1340" s="275" customFormat="1" spans="1:5">
      <c r="A1340" s="272"/>
      <c r="B1340" s="272"/>
      <c r="C1340" s="272"/>
      <c r="D1340" s="272"/>
      <c r="E1340" s="276"/>
    </row>
    <row r="1341" s="275" customFormat="1" spans="1:5">
      <c r="A1341" s="272"/>
      <c r="B1341" s="272"/>
      <c r="C1341" s="272"/>
      <c r="D1341" s="272"/>
      <c r="E1341" s="276"/>
    </row>
    <row r="1342" s="275" customFormat="1" spans="1:5">
      <c r="A1342" s="272"/>
      <c r="B1342" s="272"/>
      <c r="C1342" s="272"/>
      <c r="D1342" s="272"/>
      <c r="E1342" s="276"/>
    </row>
    <row r="1343" s="275" customFormat="1" spans="1:5">
      <c r="A1343" s="272"/>
      <c r="B1343" s="272"/>
      <c r="C1343" s="272"/>
      <c r="D1343" s="272"/>
      <c r="E1343" s="276"/>
    </row>
    <row r="1344" s="275" customFormat="1" spans="1:5">
      <c r="A1344" s="272"/>
      <c r="B1344" s="272"/>
      <c r="C1344" s="272"/>
      <c r="D1344" s="272"/>
      <c r="E1344" s="276"/>
    </row>
    <row r="1345" s="275" customFormat="1" spans="1:5">
      <c r="A1345" s="272"/>
      <c r="B1345" s="272"/>
      <c r="C1345" s="272"/>
      <c r="D1345" s="272"/>
      <c r="E1345" s="276"/>
    </row>
    <row r="1346" s="275" customFormat="1" spans="1:5">
      <c r="A1346" s="272"/>
      <c r="B1346" s="272"/>
      <c r="C1346" s="272"/>
      <c r="D1346" s="272"/>
      <c r="E1346" s="276"/>
    </row>
    <row r="1347" s="275" customFormat="1" spans="1:5">
      <c r="A1347" s="272"/>
      <c r="B1347" s="272"/>
      <c r="C1347" s="272"/>
      <c r="D1347" s="272"/>
      <c r="E1347" s="276"/>
    </row>
    <row r="1348" s="275" customFormat="1" spans="1:5">
      <c r="A1348" s="272"/>
      <c r="B1348" s="272"/>
      <c r="C1348" s="272"/>
      <c r="D1348" s="272"/>
      <c r="E1348" s="276"/>
    </row>
    <row r="1349" s="275" customFormat="1" spans="1:5">
      <c r="A1349" s="272"/>
      <c r="B1349" s="272"/>
      <c r="C1349" s="272"/>
      <c r="D1349" s="272"/>
      <c r="E1349" s="276"/>
    </row>
    <row r="1350" s="275" customFormat="1" spans="1:5">
      <c r="A1350" s="272"/>
      <c r="B1350" s="272"/>
      <c r="C1350" s="272"/>
      <c r="D1350" s="272"/>
      <c r="E1350" s="276"/>
    </row>
    <row r="1351" s="275" customFormat="1" spans="1:5">
      <c r="A1351" s="272"/>
      <c r="B1351" s="272"/>
      <c r="C1351" s="272"/>
      <c r="D1351" s="272"/>
      <c r="E1351" s="276"/>
    </row>
    <row r="1352" s="275" customFormat="1" spans="1:5">
      <c r="A1352" s="272"/>
      <c r="B1352" s="272"/>
      <c r="C1352" s="272"/>
      <c r="D1352" s="272"/>
      <c r="E1352" s="276"/>
    </row>
    <row r="1353" s="275" customFormat="1" spans="1:5">
      <c r="A1353" s="272"/>
      <c r="B1353" s="272"/>
      <c r="C1353" s="272"/>
      <c r="D1353" s="272"/>
      <c r="E1353" s="276"/>
    </row>
  </sheetData>
  <mergeCells count="6">
    <mergeCell ref="A2:F2"/>
    <mergeCell ref="A4:C4"/>
    <mergeCell ref="A6:D6"/>
    <mergeCell ref="D4:D5"/>
    <mergeCell ref="E4:E5"/>
    <mergeCell ref="F4:F5"/>
  </mergeCells>
  <printOptions horizontalCentered="1"/>
  <pageMargins left="0.59" right="0.59" top="0.35" bottom="0.55" header="0.2" footer="0.35"/>
  <pageSetup paperSize="9" firstPageNumber="11" orientation="portrait" useFirstPageNumber="1"/>
  <headerFooter alignWithMargins="0" scaleWithDoc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7"/>
  <sheetViews>
    <sheetView workbookViewId="0">
      <selection activeCell="J43" sqref="J43"/>
    </sheetView>
  </sheetViews>
  <sheetFormatPr defaultColWidth="9" defaultRowHeight="11.25" outlineLevelRow="6"/>
  <cols>
    <col min="1" max="1" width="16.875" style="257" customWidth="1"/>
    <col min="2" max="9" width="11.625" style="257" customWidth="1"/>
    <col min="10" max="16384" width="9" style="257"/>
  </cols>
  <sheetData>
    <row r="1" s="255" customFormat="1" ht="13.5" spans="1:1">
      <c r="A1" s="258" t="s">
        <v>743</v>
      </c>
    </row>
    <row r="2" ht="18.75" spans="1:9">
      <c r="A2" s="259" t="s">
        <v>744</v>
      </c>
      <c r="B2" s="259"/>
      <c r="C2" s="259"/>
      <c r="D2" s="259"/>
      <c r="E2" s="259"/>
      <c r="F2" s="259"/>
      <c r="G2" s="259"/>
      <c r="H2" s="259"/>
      <c r="I2" s="259"/>
    </row>
    <row r="3" ht="18" spans="1:9">
      <c r="A3" s="260"/>
      <c r="B3" s="261"/>
      <c r="C3" s="261"/>
      <c r="D3" s="261"/>
      <c r="E3" s="261"/>
      <c r="F3" s="261"/>
      <c r="G3" s="261"/>
      <c r="H3" s="262"/>
      <c r="I3" s="270" t="s">
        <v>31</v>
      </c>
    </row>
    <row r="4" ht="21" customHeight="1" spans="1:9">
      <c r="A4" s="263" t="s">
        <v>745</v>
      </c>
      <c r="B4" s="264" t="s">
        <v>746</v>
      </c>
      <c r="C4" s="264"/>
      <c r="D4" s="264"/>
      <c r="E4" s="264"/>
      <c r="F4" s="264" t="s">
        <v>33</v>
      </c>
      <c r="G4" s="264"/>
      <c r="H4" s="264"/>
      <c r="I4" s="264"/>
    </row>
    <row r="5" s="256" customFormat="1" ht="21" customHeight="1" spans="1:9">
      <c r="A5" s="263"/>
      <c r="B5" s="265" t="s">
        <v>747</v>
      </c>
      <c r="C5" s="265" t="s">
        <v>748</v>
      </c>
      <c r="D5" s="265" t="s">
        <v>749</v>
      </c>
      <c r="E5" s="265" t="s">
        <v>750</v>
      </c>
      <c r="F5" s="265" t="s">
        <v>747</v>
      </c>
      <c r="G5" s="265" t="s">
        <v>748</v>
      </c>
      <c r="H5" s="265" t="s">
        <v>749</v>
      </c>
      <c r="I5" s="265" t="s">
        <v>750</v>
      </c>
    </row>
    <row r="6" s="256" customFormat="1" ht="21" customHeight="1" spans="1:9">
      <c r="A6" s="266" t="s">
        <v>751</v>
      </c>
      <c r="B6" s="266"/>
      <c r="C6" s="267"/>
      <c r="D6" s="267"/>
      <c r="E6" s="267"/>
      <c r="F6" s="266"/>
      <c r="G6" s="267"/>
      <c r="H6" s="267"/>
      <c r="I6" s="267"/>
    </row>
    <row r="7" ht="21" customHeight="1" spans="1:9">
      <c r="A7" s="263" t="s">
        <v>752</v>
      </c>
      <c r="B7" s="263">
        <f>SUM(B6:B6)</f>
        <v>0</v>
      </c>
      <c r="C7" s="267">
        <f>SUM(C6:C6)</f>
        <v>0</v>
      </c>
      <c r="D7" s="267">
        <f>SUM(D6:D6)</f>
        <v>0</v>
      </c>
      <c r="E7" s="268">
        <f>SUM(B7:D7)</f>
        <v>0</v>
      </c>
      <c r="F7" s="269">
        <f>SUM(F6:F6)</f>
        <v>0</v>
      </c>
      <c r="G7" s="267">
        <f>SUM(G6:G6)</f>
        <v>0</v>
      </c>
      <c r="H7" s="267">
        <f>SUM(H6:H6)</f>
        <v>0</v>
      </c>
      <c r="I7" s="268">
        <f>SUM(F7:H7)</f>
        <v>0</v>
      </c>
    </row>
  </sheetData>
  <mergeCells count="4">
    <mergeCell ref="A2:I2"/>
    <mergeCell ref="B4:E4"/>
    <mergeCell ref="F4:I4"/>
    <mergeCell ref="A4:A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U24"/>
  <sheetViews>
    <sheetView workbookViewId="0">
      <selection activeCell="F22" sqref="F22"/>
    </sheetView>
  </sheetViews>
  <sheetFormatPr defaultColWidth="7" defaultRowHeight="14.25"/>
  <cols>
    <col min="1" max="1" width="45.625" style="242" customWidth="1"/>
    <col min="2" max="2" width="32.75" style="242" customWidth="1"/>
    <col min="3" max="3" width="9.5" style="242" customWidth="1"/>
    <col min="4" max="254" width="7" style="242"/>
    <col min="255" max="16384" width="7" style="243"/>
  </cols>
  <sheetData>
    <row r="1" s="240" customFormat="1" ht="18.75" customHeight="1" spans="1:255">
      <c r="A1" s="244" t="s">
        <v>753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223"/>
      <c r="FE1" s="223"/>
      <c r="FF1" s="223"/>
      <c r="FG1" s="223"/>
      <c r="FH1" s="223"/>
      <c r="FI1" s="223"/>
      <c r="FJ1" s="223"/>
      <c r="FK1" s="223"/>
      <c r="FL1" s="223"/>
      <c r="FM1" s="223"/>
      <c r="FN1" s="223"/>
      <c r="FO1" s="223"/>
      <c r="FP1" s="223"/>
      <c r="FQ1" s="223"/>
      <c r="FR1" s="223"/>
      <c r="FS1" s="223"/>
      <c r="FT1" s="223"/>
      <c r="FU1" s="223"/>
      <c r="FV1" s="223"/>
      <c r="FW1" s="223"/>
      <c r="FX1" s="223"/>
      <c r="FY1" s="223"/>
      <c r="FZ1" s="223"/>
      <c r="GA1" s="223"/>
      <c r="GB1" s="223"/>
      <c r="GC1" s="223"/>
      <c r="GD1" s="223"/>
      <c r="GE1" s="223"/>
      <c r="GF1" s="223"/>
      <c r="GG1" s="223"/>
      <c r="GH1" s="223"/>
      <c r="GI1" s="223"/>
      <c r="GJ1" s="223"/>
      <c r="GK1" s="223"/>
      <c r="GL1" s="223"/>
      <c r="GM1" s="223"/>
      <c r="GN1" s="223"/>
      <c r="GO1" s="223"/>
      <c r="GP1" s="223"/>
      <c r="GQ1" s="223"/>
      <c r="GR1" s="223"/>
      <c r="GS1" s="223"/>
      <c r="GT1" s="223"/>
      <c r="GU1" s="223"/>
      <c r="GV1" s="223"/>
      <c r="GW1" s="223"/>
      <c r="GX1" s="223"/>
      <c r="GY1" s="223"/>
      <c r="GZ1" s="223"/>
      <c r="HA1" s="223"/>
      <c r="HB1" s="223"/>
      <c r="HC1" s="223"/>
      <c r="HD1" s="223"/>
      <c r="HE1" s="223"/>
      <c r="HF1" s="223"/>
      <c r="HG1" s="223"/>
      <c r="HH1" s="223"/>
      <c r="HI1" s="223"/>
      <c r="HJ1" s="223"/>
      <c r="HK1" s="223"/>
      <c r="HL1" s="223"/>
      <c r="HM1" s="223"/>
      <c r="HN1" s="223"/>
      <c r="HO1" s="223"/>
      <c r="HP1" s="223"/>
      <c r="HQ1" s="223"/>
      <c r="HR1" s="223"/>
      <c r="HS1" s="223"/>
      <c r="HT1" s="223"/>
      <c r="HU1" s="223"/>
      <c r="HV1" s="223"/>
      <c r="HW1" s="223"/>
      <c r="HX1" s="223"/>
      <c r="HY1" s="223"/>
      <c r="HZ1" s="223"/>
      <c r="IA1" s="223"/>
      <c r="IB1" s="223"/>
      <c r="IC1" s="223"/>
      <c r="ID1" s="223"/>
      <c r="IE1" s="223"/>
      <c r="IF1" s="223"/>
      <c r="IG1" s="223"/>
      <c r="IH1" s="223"/>
      <c r="II1" s="223"/>
      <c r="IJ1" s="223"/>
      <c r="IK1" s="223"/>
      <c r="IL1" s="223"/>
      <c r="IM1" s="223"/>
      <c r="IN1" s="223"/>
      <c r="IO1" s="223"/>
      <c r="IP1" s="223"/>
      <c r="IQ1" s="223"/>
      <c r="IR1" s="223"/>
      <c r="IS1" s="223"/>
      <c r="IT1" s="223"/>
      <c r="IU1" s="223"/>
    </row>
    <row r="2" s="240" customFormat="1" ht="37.5" customHeight="1" spans="1:255">
      <c r="A2" s="245" t="s">
        <v>754</v>
      </c>
      <c r="B2" s="245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2"/>
      <c r="CT2" s="242"/>
      <c r="CU2" s="242"/>
      <c r="CV2" s="242"/>
      <c r="CW2" s="242"/>
      <c r="CX2" s="242"/>
      <c r="CY2" s="242"/>
      <c r="CZ2" s="242"/>
      <c r="DA2" s="242"/>
      <c r="DB2" s="242"/>
      <c r="DC2" s="242"/>
      <c r="DD2" s="242"/>
      <c r="DE2" s="242"/>
      <c r="DF2" s="242"/>
      <c r="DG2" s="242"/>
      <c r="DH2" s="242"/>
      <c r="DI2" s="242"/>
      <c r="DJ2" s="242"/>
      <c r="DK2" s="242"/>
      <c r="DL2" s="242"/>
      <c r="DM2" s="242"/>
      <c r="DN2" s="242"/>
      <c r="DO2" s="242"/>
      <c r="DP2" s="242"/>
      <c r="DQ2" s="242"/>
      <c r="DR2" s="242"/>
      <c r="DS2" s="242"/>
      <c r="DT2" s="242"/>
      <c r="DU2" s="242"/>
      <c r="DV2" s="242"/>
      <c r="DW2" s="242"/>
      <c r="DX2" s="242"/>
      <c r="DY2" s="242"/>
      <c r="DZ2" s="242"/>
      <c r="EA2" s="242"/>
      <c r="EB2" s="242"/>
      <c r="EC2" s="242"/>
      <c r="ED2" s="242"/>
      <c r="EE2" s="242"/>
      <c r="EF2" s="242"/>
      <c r="EG2" s="242"/>
      <c r="EH2" s="242"/>
      <c r="EI2" s="242"/>
      <c r="EJ2" s="242"/>
      <c r="EK2" s="242"/>
      <c r="EL2" s="242"/>
      <c r="EM2" s="242"/>
      <c r="EN2" s="242"/>
      <c r="EO2" s="242"/>
      <c r="EP2" s="242"/>
      <c r="EQ2" s="242"/>
      <c r="ER2" s="242"/>
      <c r="ES2" s="242"/>
      <c r="ET2" s="242"/>
      <c r="EU2" s="242"/>
      <c r="EV2" s="242"/>
      <c r="EW2" s="242"/>
      <c r="EX2" s="242"/>
      <c r="EY2" s="242"/>
      <c r="EZ2" s="242"/>
      <c r="FA2" s="242"/>
      <c r="FB2" s="242"/>
      <c r="FC2" s="242"/>
      <c r="FD2" s="242"/>
      <c r="FE2" s="242"/>
      <c r="FF2" s="242"/>
      <c r="FG2" s="242"/>
      <c r="FH2" s="242"/>
      <c r="FI2" s="242"/>
      <c r="FJ2" s="242"/>
      <c r="FK2" s="242"/>
      <c r="FL2" s="242"/>
      <c r="FM2" s="242"/>
      <c r="FN2" s="242"/>
      <c r="FO2" s="242"/>
      <c r="FP2" s="242"/>
      <c r="FQ2" s="242"/>
      <c r="FR2" s="242"/>
      <c r="FS2" s="242"/>
      <c r="FT2" s="242"/>
      <c r="FU2" s="242"/>
      <c r="FV2" s="242"/>
      <c r="FW2" s="242"/>
      <c r="FX2" s="242"/>
      <c r="FY2" s="242"/>
      <c r="FZ2" s="242"/>
      <c r="GA2" s="242"/>
      <c r="GB2" s="242"/>
      <c r="GC2" s="242"/>
      <c r="GD2" s="242"/>
      <c r="GE2" s="242"/>
      <c r="GF2" s="242"/>
      <c r="GG2" s="242"/>
      <c r="GH2" s="242"/>
      <c r="GI2" s="242"/>
      <c r="GJ2" s="242"/>
      <c r="GK2" s="242"/>
      <c r="GL2" s="242"/>
      <c r="GM2" s="242"/>
      <c r="GN2" s="242"/>
      <c r="GO2" s="242"/>
      <c r="GP2" s="242"/>
      <c r="GQ2" s="242"/>
      <c r="GR2" s="242"/>
      <c r="GS2" s="242"/>
      <c r="GT2" s="242"/>
      <c r="GU2" s="242"/>
      <c r="GV2" s="242"/>
      <c r="GW2" s="242"/>
      <c r="GX2" s="242"/>
      <c r="GY2" s="242"/>
      <c r="GZ2" s="242"/>
      <c r="HA2" s="242"/>
      <c r="HB2" s="242"/>
      <c r="HC2" s="242"/>
      <c r="HD2" s="242"/>
      <c r="HE2" s="242"/>
      <c r="HF2" s="242"/>
      <c r="HG2" s="242"/>
      <c r="HH2" s="242"/>
      <c r="HI2" s="242"/>
      <c r="HJ2" s="242"/>
      <c r="HK2" s="242"/>
      <c r="HL2" s="242"/>
      <c r="HM2" s="242"/>
      <c r="HN2" s="242"/>
      <c r="HO2" s="242"/>
      <c r="HP2" s="242"/>
      <c r="HQ2" s="242"/>
      <c r="HR2" s="242"/>
      <c r="HS2" s="242"/>
      <c r="HT2" s="242"/>
      <c r="HU2" s="242"/>
      <c r="HV2" s="242"/>
      <c r="HW2" s="242"/>
      <c r="HX2" s="242"/>
      <c r="HY2" s="242"/>
      <c r="HZ2" s="242"/>
      <c r="IA2" s="242"/>
      <c r="IB2" s="242"/>
      <c r="IC2" s="242"/>
      <c r="ID2" s="242"/>
      <c r="IE2" s="242"/>
      <c r="IF2" s="242"/>
      <c r="IG2" s="242"/>
      <c r="IH2" s="242"/>
      <c r="II2" s="242"/>
      <c r="IJ2" s="242"/>
      <c r="IK2" s="242"/>
      <c r="IL2" s="242"/>
      <c r="IM2" s="242"/>
      <c r="IN2" s="242"/>
      <c r="IO2" s="242"/>
      <c r="IP2" s="242"/>
      <c r="IQ2" s="242"/>
      <c r="IR2" s="242"/>
      <c r="IS2" s="242"/>
      <c r="IT2" s="242"/>
      <c r="IU2" s="243"/>
    </row>
    <row r="3" s="240" customFormat="1" ht="17.25" customHeight="1" spans="1:255">
      <c r="A3" s="246"/>
      <c r="B3" s="247" t="s">
        <v>31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  <c r="CL3" s="242"/>
      <c r="CM3" s="242"/>
      <c r="CN3" s="242"/>
      <c r="CO3" s="242"/>
      <c r="CP3" s="242"/>
      <c r="CQ3" s="242"/>
      <c r="CR3" s="242"/>
      <c r="CS3" s="242"/>
      <c r="CT3" s="242"/>
      <c r="CU3" s="242"/>
      <c r="CV3" s="242"/>
      <c r="CW3" s="242"/>
      <c r="CX3" s="242"/>
      <c r="CY3" s="242"/>
      <c r="CZ3" s="242"/>
      <c r="DA3" s="242"/>
      <c r="DB3" s="242"/>
      <c r="DC3" s="242"/>
      <c r="DD3" s="242"/>
      <c r="DE3" s="242"/>
      <c r="DF3" s="242"/>
      <c r="DG3" s="242"/>
      <c r="DH3" s="242"/>
      <c r="DI3" s="242"/>
      <c r="DJ3" s="242"/>
      <c r="DK3" s="242"/>
      <c r="DL3" s="242"/>
      <c r="DM3" s="242"/>
      <c r="DN3" s="242"/>
      <c r="DO3" s="242"/>
      <c r="DP3" s="242"/>
      <c r="DQ3" s="242"/>
      <c r="DR3" s="242"/>
      <c r="DS3" s="242"/>
      <c r="DT3" s="242"/>
      <c r="DU3" s="242"/>
      <c r="DV3" s="242"/>
      <c r="DW3" s="242"/>
      <c r="DX3" s="242"/>
      <c r="DY3" s="242"/>
      <c r="DZ3" s="242"/>
      <c r="EA3" s="242"/>
      <c r="EB3" s="242"/>
      <c r="EC3" s="242"/>
      <c r="ED3" s="242"/>
      <c r="EE3" s="242"/>
      <c r="EF3" s="242"/>
      <c r="EG3" s="242"/>
      <c r="EH3" s="242"/>
      <c r="EI3" s="242"/>
      <c r="EJ3" s="242"/>
      <c r="EK3" s="242"/>
      <c r="EL3" s="242"/>
      <c r="EM3" s="242"/>
      <c r="EN3" s="242"/>
      <c r="EO3" s="242"/>
      <c r="EP3" s="242"/>
      <c r="EQ3" s="242"/>
      <c r="ER3" s="242"/>
      <c r="ES3" s="242"/>
      <c r="ET3" s="242"/>
      <c r="EU3" s="242"/>
      <c r="EV3" s="242"/>
      <c r="EW3" s="242"/>
      <c r="EX3" s="242"/>
      <c r="EY3" s="242"/>
      <c r="EZ3" s="242"/>
      <c r="FA3" s="242"/>
      <c r="FB3" s="242"/>
      <c r="FC3" s="242"/>
      <c r="FD3" s="242"/>
      <c r="FE3" s="242"/>
      <c r="FF3" s="242"/>
      <c r="FG3" s="242"/>
      <c r="FH3" s="242"/>
      <c r="FI3" s="242"/>
      <c r="FJ3" s="242"/>
      <c r="FK3" s="242"/>
      <c r="FL3" s="242"/>
      <c r="FM3" s="242"/>
      <c r="FN3" s="242"/>
      <c r="FO3" s="242"/>
      <c r="FP3" s="242"/>
      <c r="FQ3" s="242"/>
      <c r="FR3" s="242"/>
      <c r="FS3" s="242"/>
      <c r="FT3" s="242"/>
      <c r="FU3" s="242"/>
      <c r="FV3" s="242"/>
      <c r="FW3" s="242"/>
      <c r="FX3" s="242"/>
      <c r="FY3" s="242"/>
      <c r="FZ3" s="242"/>
      <c r="GA3" s="242"/>
      <c r="GB3" s="242"/>
      <c r="GC3" s="242"/>
      <c r="GD3" s="242"/>
      <c r="GE3" s="242"/>
      <c r="GF3" s="242"/>
      <c r="GG3" s="242"/>
      <c r="GH3" s="242"/>
      <c r="GI3" s="242"/>
      <c r="GJ3" s="242"/>
      <c r="GK3" s="242"/>
      <c r="GL3" s="242"/>
      <c r="GM3" s="242"/>
      <c r="GN3" s="242"/>
      <c r="GO3" s="242"/>
      <c r="GP3" s="242"/>
      <c r="GQ3" s="242"/>
      <c r="GR3" s="242"/>
      <c r="GS3" s="242"/>
      <c r="GT3" s="242"/>
      <c r="GU3" s="242"/>
      <c r="GV3" s="242"/>
      <c r="GW3" s="242"/>
      <c r="GX3" s="242"/>
      <c r="GY3" s="242"/>
      <c r="GZ3" s="242"/>
      <c r="HA3" s="242"/>
      <c r="HB3" s="242"/>
      <c r="HC3" s="242"/>
      <c r="HD3" s="242"/>
      <c r="HE3" s="242"/>
      <c r="HF3" s="242"/>
      <c r="HG3" s="242"/>
      <c r="HH3" s="242"/>
      <c r="HI3" s="242"/>
      <c r="HJ3" s="242"/>
      <c r="HK3" s="242"/>
      <c r="HL3" s="242"/>
      <c r="HM3" s="242"/>
      <c r="HN3" s="242"/>
      <c r="HO3" s="242"/>
      <c r="HP3" s="242"/>
      <c r="HQ3" s="242"/>
      <c r="HR3" s="242"/>
      <c r="HS3" s="242"/>
      <c r="HT3" s="242"/>
      <c r="HU3" s="242"/>
      <c r="HV3" s="242"/>
      <c r="HW3" s="242"/>
      <c r="HX3" s="242"/>
      <c r="HY3" s="242"/>
      <c r="HZ3" s="242"/>
      <c r="IA3" s="242"/>
      <c r="IB3" s="242"/>
      <c r="IC3" s="242"/>
      <c r="ID3" s="242"/>
      <c r="IE3" s="242"/>
      <c r="IF3" s="242"/>
      <c r="IG3" s="242"/>
      <c r="IH3" s="242"/>
      <c r="II3" s="242"/>
      <c r="IJ3" s="242"/>
      <c r="IK3" s="242"/>
      <c r="IL3" s="242"/>
      <c r="IM3" s="242"/>
      <c r="IN3" s="242"/>
      <c r="IO3" s="242"/>
      <c r="IP3" s="242"/>
      <c r="IQ3" s="242"/>
      <c r="IR3" s="242"/>
      <c r="IS3" s="242"/>
      <c r="IT3" s="242"/>
      <c r="IU3" s="243"/>
    </row>
    <row r="4" s="240" customFormat="1" ht="30.75" customHeight="1" spans="1:255">
      <c r="A4" s="248" t="s">
        <v>755</v>
      </c>
      <c r="B4" s="249" t="s">
        <v>143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  <c r="CL4" s="242"/>
      <c r="CM4" s="242"/>
      <c r="CN4" s="242"/>
      <c r="CO4" s="242"/>
      <c r="CP4" s="242"/>
      <c r="CQ4" s="242"/>
      <c r="CR4" s="242"/>
      <c r="CS4" s="242"/>
      <c r="CT4" s="242"/>
      <c r="CU4" s="242"/>
      <c r="CV4" s="242"/>
      <c r="CW4" s="242"/>
      <c r="CX4" s="242"/>
      <c r="CY4" s="242"/>
      <c r="CZ4" s="242"/>
      <c r="DA4" s="242"/>
      <c r="DB4" s="242"/>
      <c r="DC4" s="242"/>
      <c r="DD4" s="242"/>
      <c r="DE4" s="242"/>
      <c r="DF4" s="242"/>
      <c r="DG4" s="242"/>
      <c r="DH4" s="242"/>
      <c r="DI4" s="242"/>
      <c r="DJ4" s="242"/>
      <c r="DK4" s="242"/>
      <c r="DL4" s="242"/>
      <c r="DM4" s="242"/>
      <c r="DN4" s="242"/>
      <c r="DO4" s="242"/>
      <c r="DP4" s="242"/>
      <c r="DQ4" s="242"/>
      <c r="DR4" s="242"/>
      <c r="DS4" s="242"/>
      <c r="DT4" s="242"/>
      <c r="DU4" s="242"/>
      <c r="DV4" s="242"/>
      <c r="DW4" s="242"/>
      <c r="DX4" s="242"/>
      <c r="DY4" s="242"/>
      <c r="DZ4" s="242"/>
      <c r="EA4" s="242"/>
      <c r="EB4" s="242"/>
      <c r="EC4" s="242"/>
      <c r="ED4" s="242"/>
      <c r="EE4" s="242"/>
      <c r="EF4" s="242"/>
      <c r="EG4" s="242"/>
      <c r="EH4" s="242"/>
      <c r="EI4" s="242"/>
      <c r="EJ4" s="242"/>
      <c r="EK4" s="242"/>
      <c r="EL4" s="242"/>
      <c r="EM4" s="242"/>
      <c r="EN4" s="242"/>
      <c r="EO4" s="242"/>
      <c r="EP4" s="242"/>
      <c r="EQ4" s="242"/>
      <c r="ER4" s="242"/>
      <c r="ES4" s="242"/>
      <c r="ET4" s="242"/>
      <c r="EU4" s="242"/>
      <c r="EV4" s="242"/>
      <c r="EW4" s="242"/>
      <c r="EX4" s="242"/>
      <c r="EY4" s="242"/>
      <c r="EZ4" s="242"/>
      <c r="FA4" s="242"/>
      <c r="FB4" s="242"/>
      <c r="FC4" s="242"/>
      <c r="FD4" s="242"/>
      <c r="FE4" s="242"/>
      <c r="FF4" s="242"/>
      <c r="FG4" s="242"/>
      <c r="FH4" s="242"/>
      <c r="FI4" s="242"/>
      <c r="FJ4" s="242"/>
      <c r="FK4" s="242"/>
      <c r="FL4" s="242"/>
      <c r="FM4" s="242"/>
      <c r="FN4" s="242"/>
      <c r="FO4" s="242"/>
      <c r="FP4" s="242"/>
      <c r="FQ4" s="242"/>
      <c r="FR4" s="242"/>
      <c r="FS4" s="242"/>
      <c r="FT4" s="242"/>
      <c r="FU4" s="242"/>
      <c r="FV4" s="242"/>
      <c r="FW4" s="242"/>
      <c r="FX4" s="242"/>
      <c r="FY4" s="242"/>
      <c r="FZ4" s="242"/>
      <c r="GA4" s="242"/>
      <c r="GB4" s="242"/>
      <c r="GC4" s="242"/>
      <c r="GD4" s="242"/>
      <c r="GE4" s="242"/>
      <c r="GF4" s="242"/>
      <c r="GG4" s="242"/>
      <c r="GH4" s="242"/>
      <c r="GI4" s="242"/>
      <c r="GJ4" s="242"/>
      <c r="GK4" s="242"/>
      <c r="GL4" s="242"/>
      <c r="GM4" s="242"/>
      <c r="GN4" s="242"/>
      <c r="GO4" s="242"/>
      <c r="GP4" s="242"/>
      <c r="GQ4" s="242"/>
      <c r="GR4" s="242"/>
      <c r="GS4" s="242"/>
      <c r="GT4" s="242"/>
      <c r="GU4" s="242"/>
      <c r="GV4" s="242"/>
      <c r="GW4" s="242"/>
      <c r="GX4" s="242"/>
      <c r="GY4" s="242"/>
      <c r="GZ4" s="242"/>
      <c r="HA4" s="242"/>
      <c r="HB4" s="242"/>
      <c r="HC4" s="242"/>
      <c r="HD4" s="242"/>
      <c r="HE4" s="242"/>
      <c r="HF4" s="242"/>
      <c r="HG4" s="242"/>
      <c r="HH4" s="242"/>
      <c r="HI4" s="242"/>
      <c r="HJ4" s="242"/>
      <c r="HK4" s="242"/>
      <c r="HL4" s="242"/>
      <c r="HM4" s="242"/>
      <c r="HN4" s="242"/>
      <c r="HO4" s="242"/>
      <c r="HP4" s="242"/>
      <c r="HQ4" s="242"/>
      <c r="HR4" s="242"/>
      <c r="HS4" s="242"/>
      <c r="HT4" s="242"/>
      <c r="HU4" s="242"/>
      <c r="HV4" s="242"/>
      <c r="HW4" s="242"/>
      <c r="HX4" s="242"/>
      <c r="HY4" s="242"/>
      <c r="HZ4" s="242"/>
      <c r="IA4" s="242"/>
      <c r="IB4" s="242"/>
      <c r="IC4" s="242"/>
      <c r="ID4" s="242"/>
      <c r="IE4" s="242"/>
      <c r="IF4" s="242"/>
      <c r="IG4" s="242"/>
      <c r="IH4" s="242"/>
      <c r="II4" s="242"/>
      <c r="IJ4" s="242"/>
      <c r="IK4" s="242"/>
      <c r="IL4" s="242"/>
      <c r="IM4" s="242"/>
      <c r="IN4" s="242"/>
      <c r="IO4" s="242"/>
      <c r="IP4" s="242"/>
      <c r="IQ4" s="242"/>
      <c r="IR4" s="242"/>
      <c r="IS4" s="242"/>
      <c r="IT4" s="242"/>
      <c r="IU4" s="243"/>
    </row>
    <row r="5" s="240" customFormat="1" ht="24.95" customHeight="1" spans="1:255">
      <c r="A5" s="250" t="s">
        <v>752</v>
      </c>
      <c r="B5" s="251">
        <f t="shared" ref="B5:B9" si="0">SUM(B6:B24)</f>
        <v>0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  <c r="BS5" s="242"/>
      <c r="BT5" s="242"/>
      <c r="BU5" s="242"/>
      <c r="BV5" s="242"/>
      <c r="BW5" s="242"/>
      <c r="BX5" s="242"/>
      <c r="BY5" s="242"/>
      <c r="BZ5" s="242"/>
      <c r="CA5" s="242"/>
      <c r="CB5" s="242"/>
      <c r="CC5" s="242"/>
      <c r="CD5" s="242"/>
      <c r="CE5" s="242"/>
      <c r="CF5" s="242"/>
      <c r="CG5" s="242"/>
      <c r="CH5" s="242"/>
      <c r="CI5" s="242"/>
      <c r="CJ5" s="242"/>
      <c r="CK5" s="242"/>
      <c r="CL5" s="242"/>
      <c r="CM5" s="242"/>
      <c r="CN5" s="242"/>
      <c r="CO5" s="242"/>
      <c r="CP5" s="242"/>
      <c r="CQ5" s="242"/>
      <c r="CR5" s="242"/>
      <c r="CS5" s="242"/>
      <c r="CT5" s="242"/>
      <c r="CU5" s="242"/>
      <c r="CV5" s="242"/>
      <c r="CW5" s="242"/>
      <c r="CX5" s="242"/>
      <c r="CY5" s="242"/>
      <c r="CZ5" s="242"/>
      <c r="DA5" s="242"/>
      <c r="DB5" s="242"/>
      <c r="DC5" s="242"/>
      <c r="DD5" s="242"/>
      <c r="DE5" s="242"/>
      <c r="DF5" s="242"/>
      <c r="DG5" s="242"/>
      <c r="DH5" s="242"/>
      <c r="DI5" s="242"/>
      <c r="DJ5" s="242"/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/>
      <c r="EA5" s="242"/>
      <c r="EB5" s="242"/>
      <c r="EC5" s="242"/>
      <c r="ED5" s="242"/>
      <c r="EE5" s="242"/>
      <c r="EF5" s="242"/>
      <c r="EG5" s="242"/>
      <c r="EH5" s="242"/>
      <c r="EI5" s="242"/>
      <c r="EJ5" s="242"/>
      <c r="EK5" s="242"/>
      <c r="EL5" s="242"/>
      <c r="EM5" s="242"/>
      <c r="EN5" s="242"/>
      <c r="EO5" s="242"/>
      <c r="EP5" s="242"/>
      <c r="EQ5" s="242"/>
      <c r="ER5" s="242"/>
      <c r="ES5" s="242"/>
      <c r="ET5" s="242"/>
      <c r="EU5" s="242"/>
      <c r="EV5" s="242"/>
      <c r="EW5" s="242"/>
      <c r="EX5" s="242"/>
      <c r="EY5" s="242"/>
      <c r="EZ5" s="242"/>
      <c r="FA5" s="242"/>
      <c r="FB5" s="242"/>
      <c r="FC5" s="242"/>
      <c r="FD5" s="242"/>
      <c r="FE5" s="242"/>
      <c r="FF5" s="242"/>
      <c r="FG5" s="242"/>
      <c r="FH5" s="242"/>
      <c r="FI5" s="242"/>
      <c r="FJ5" s="242"/>
      <c r="FK5" s="242"/>
      <c r="FL5" s="242"/>
      <c r="FM5" s="242"/>
      <c r="FN5" s="242"/>
      <c r="FO5" s="242"/>
      <c r="FP5" s="242"/>
      <c r="FQ5" s="242"/>
      <c r="FR5" s="242"/>
      <c r="FS5" s="242"/>
      <c r="FT5" s="242"/>
      <c r="FU5" s="242"/>
      <c r="FV5" s="242"/>
      <c r="FW5" s="242"/>
      <c r="FX5" s="242"/>
      <c r="FY5" s="242"/>
      <c r="FZ5" s="242"/>
      <c r="GA5" s="242"/>
      <c r="GB5" s="242"/>
      <c r="GC5" s="242"/>
      <c r="GD5" s="242"/>
      <c r="GE5" s="242"/>
      <c r="GF5" s="242"/>
      <c r="GG5" s="242"/>
      <c r="GH5" s="242"/>
      <c r="GI5" s="242"/>
      <c r="GJ5" s="242"/>
      <c r="GK5" s="242"/>
      <c r="GL5" s="242"/>
      <c r="GM5" s="242"/>
      <c r="GN5" s="242"/>
      <c r="GO5" s="242"/>
      <c r="GP5" s="242"/>
      <c r="GQ5" s="242"/>
      <c r="GR5" s="242"/>
      <c r="GS5" s="242"/>
      <c r="GT5" s="242"/>
      <c r="GU5" s="242"/>
      <c r="GV5" s="242"/>
      <c r="GW5" s="242"/>
      <c r="GX5" s="242"/>
      <c r="GY5" s="242"/>
      <c r="GZ5" s="242"/>
      <c r="HA5" s="242"/>
      <c r="HB5" s="242"/>
      <c r="HC5" s="242"/>
      <c r="HD5" s="242"/>
      <c r="HE5" s="242"/>
      <c r="HF5" s="242"/>
      <c r="HG5" s="242"/>
      <c r="HH5" s="242"/>
      <c r="HI5" s="242"/>
      <c r="HJ5" s="242"/>
      <c r="HK5" s="242"/>
      <c r="HL5" s="242"/>
      <c r="HM5" s="242"/>
      <c r="HN5" s="242"/>
      <c r="HO5" s="242"/>
      <c r="HP5" s="242"/>
      <c r="HQ5" s="242"/>
      <c r="HR5" s="242"/>
      <c r="HS5" s="242"/>
      <c r="HT5" s="242"/>
      <c r="HU5" s="242"/>
      <c r="HV5" s="242"/>
      <c r="HW5" s="242"/>
      <c r="HX5" s="242"/>
      <c r="HY5" s="242"/>
      <c r="HZ5" s="242"/>
      <c r="IA5" s="242"/>
      <c r="IB5" s="242"/>
      <c r="IC5" s="242"/>
      <c r="ID5" s="242"/>
      <c r="IE5" s="242"/>
      <c r="IF5" s="242"/>
      <c r="IG5" s="242"/>
      <c r="IH5" s="242"/>
      <c r="II5" s="242"/>
      <c r="IJ5" s="242"/>
      <c r="IK5" s="242"/>
      <c r="IL5" s="242"/>
      <c r="IM5" s="242"/>
      <c r="IN5" s="242"/>
      <c r="IO5" s="242"/>
      <c r="IP5" s="242"/>
      <c r="IQ5" s="242"/>
      <c r="IR5" s="242"/>
      <c r="IS5" s="242"/>
      <c r="IT5" s="242"/>
      <c r="IU5" s="243"/>
    </row>
    <row r="6" s="240" customFormat="1" ht="24.95" customHeight="1" spans="1:255">
      <c r="A6" s="252" t="s">
        <v>116</v>
      </c>
      <c r="B6" s="253">
        <v>0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242"/>
      <c r="BV6" s="242"/>
      <c r="BW6" s="242"/>
      <c r="BX6" s="242"/>
      <c r="BY6" s="242"/>
      <c r="BZ6" s="242"/>
      <c r="CA6" s="242"/>
      <c r="CB6" s="242"/>
      <c r="CC6" s="242"/>
      <c r="CD6" s="242"/>
      <c r="CE6" s="242"/>
      <c r="CF6" s="242"/>
      <c r="CG6" s="242"/>
      <c r="CH6" s="242"/>
      <c r="CI6" s="242"/>
      <c r="CJ6" s="242"/>
      <c r="CK6" s="242"/>
      <c r="CL6" s="242"/>
      <c r="CM6" s="242"/>
      <c r="CN6" s="242"/>
      <c r="CO6" s="242"/>
      <c r="CP6" s="242"/>
      <c r="CQ6" s="242"/>
      <c r="CR6" s="242"/>
      <c r="CS6" s="242"/>
      <c r="CT6" s="242"/>
      <c r="CU6" s="242"/>
      <c r="CV6" s="242"/>
      <c r="CW6" s="242"/>
      <c r="CX6" s="242"/>
      <c r="CY6" s="242"/>
      <c r="CZ6" s="242"/>
      <c r="DA6" s="242"/>
      <c r="DB6" s="242"/>
      <c r="DC6" s="242"/>
      <c r="DD6" s="242"/>
      <c r="DE6" s="242"/>
      <c r="DF6" s="242"/>
      <c r="DG6" s="242"/>
      <c r="DH6" s="242"/>
      <c r="DI6" s="242"/>
      <c r="DJ6" s="242"/>
      <c r="DK6" s="242"/>
      <c r="DL6" s="242"/>
      <c r="DM6" s="242"/>
      <c r="DN6" s="242"/>
      <c r="DO6" s="242"/>
      <c r="DP6" s="242"/>
      <c r="DQ6" s="242"/>
      <c r="DR6" s="242"/>
      <c r="DS6" s="242"/>
      <c r="DT6" s="242"/>
      <c r="DU6" s="242"/>
      <c r="DV6" s="242"/>
      <c r="DW6" s="242"/>
      <c r="DX6" s="242"/>
      <c r="DY6" s="242"/>
      <c r="DZ6" s="242"/>
      <c r="EA6" s="242"/>
      <c r="EB6" s="242"/>
      <c r="EC6" s="242"/>
      <c r="ED6" s="242"/>
      <c r="EE6" s="242"/>
      <c r="EF6" s="242"/>
      <c r="EG6" s="242"/>
      <c r="EH6" s="242"/>
      <c r="EI6" s="242"/>
      <c r="EJ6" s="242"/>
      <c r="EK6" s="242"/>
      <c r="EL6" s="242"/>
      <c r="EM6" s="242"/>
      <c r="EN6" s="242"/>
      <c r="EO6" s="242"/>
      <c r="EP6" s="242"/>
      <c r="EQ6" s="242"/>
      <c r="ER6" s="242"/>
      <c r="ES6" s="242"/>
      <c r="ET6" s="242"/>
      <c r="EU6" s="242"/>
      <c r="EV6" s="242"/>
      <c r="EW6" s="242"/>
      <c r="EX6" s="242"/>
      <c r="EY6" s="242"/>
      <c r="EZ6" s="242"/>
      <c r="FA6" s="242"/>
      <c r="FB6" s="242"/>
      <c r="FC6" s="242"/>
      <c r="FD6" s="242"/>
      <c r="FE6" s="242"/>
      <c r="FF6" s="242"/>
      <c r="FG6" s="242"/>
      <c r="FH6" s="242"/>
      <c r="FI6" s="242"/>
      <c r="FJ6" s="242"/>
      <c r="FK6" s="242"/>
      <c r="FL6" s="242"/>
      <c r="FM6" s="242"/>
      <c r="FN6" s="242"/>
      <c r="FO6" s="242"/>
      <c r="FP6" s="242"/>
      <c r="FQ6" s="242"/>
      <c r="FR6" s="242"/>
      <c r="FS6" s="242"/>
      <c r="FT6" s="242"/>
      <c r="FU6" s="242"/>
      <c r="FV6" s="242"/>
      <c r="FW6" s="242"/>
      <c r="FX6" s="242"/>
      <c r="FY6" s="242"/>
      <c r="FZ6" s="242"/>
      <c r="GA6" s="242"/>
      <c r="GB6" s="242"/>
      <c r="GC6" s="242"/>
      <c r="GD6" s="242"/>
      <c r="GE6" s="242"/>
      <c r="GF6" s="242"/>
      <c r="GG6" s="242"/>
      <c r="GH6" s="242"/>
      <c r="GI6" s="242"/>
      <c r="GJ6" s="242"/>
      <c r="GK6" s="242"/>
      <c r="GL6" s="242"/>
      <c r="GM6" s="242"/>
      <c r="GN6" s="242"/>
      <c r="GO6" s="242"/>
      <c r="GP6" s="242"/>
      <c r="GQ6" s="242"/>
      <c r="GR6" s="242"/>
      <c r="GS6" s="242"/>
      <c r="GT6" s="242"/>
      <c r="GU6" s="242"/>
      <c r="GV6" s="242"/>
      <c r="GW6" s="242"/>
      <c r="GX6" s="242"/>
      <c r="GY6" s="242"/>
      <c r="GZ6" s="242"/>
      <c r="HA6" s="242"/>
      <c r="HB6" s="242"/>
      <c r="HC6" s="242"/>
      <c r="HD6" s="242"/>
      <c r="HE6" s="242"/>
      <c r="HF6" s="242"/>
      <c r="HG6" s="242"/>
      <c r="HH6" s="242"/>
      <c r="HI6" s="242"/>
      <c r="HJ6" s="242"/>
      <c r="HK6" s="242"/>
      <c r="HL6" s="242"/>
      <c r="HM6" s="242"/>
      <c r="HN6" s="242"/>
      <c r="HO6" s="242"/>
      <c r="HP6" s="242"/>
      <c r="HQ6" s="242"/>
      <c r="HR6" s="242"/>
      <c r="HS6" s="242"/>
      <c r="HT6" s="242"/>
      <c r="HU6" s="242"/>
      <c r="HV6" s="242"/>
      <c r="HW6" s="242"/>
      <c r="HX6" s="242"/>
      <c r="HY6" s="242"/>
      <c r="HZ6" s="242"/>
      <c r="IA6" s="242"/>
      <c r="IB6" s="242"/>
      <c r="IC6" s="242"/>
      <c r="ID6" s="242"/>
      <c r="IE6" s="242"/>
      <c r="IF6" s="242"/>
      <c r="IG6" s="242"/>
      <c r="IH6" s="242"/>
      <c r="II6" s="242"/>
      <c r="IJ6" s="242"/>
      <c r="IK6" s="242"/>
      <c r="IL6" s="242"/>
      <c r="IM6" s="242"/>
      <c r="IN6" s="242"/>
      <c r="IO6" s="242"/>
      <c r="IP6" s="242"/>
      <c r="IQ6" s="242"/>
      <c r="IR6" s="242"/>
      <c r="IS6" s="242"/>
      <c r="IT6" s="242"/>
      <c r="IU6" s="243"/>
    </row>
    <row r="7" s="240" customFormat="1" ht="24.95" customHeight="1" spans="1:255">
      <c r="A7" s="252" t="s">
        <v>756</v>
      </c>
      <c r="B7" s="251">
        <f t="shared" si="0"/>
        <v>0</v>
      </c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  <c r="BI7" s="242"/>
      <c r="BJ7" s="242"/>
      <c r="BK7" s="242"/>
      <c r="BL7" s="242"/>
      <c r="BM7" s="242"/>
      <c r="BN7" s="242"/>
      <c r="BO7" s="242"/>
      <c r="BP7" s="242"/>
      <c r="BQ7" s="242"/>
      <c r="BR7" s="242"/>
      <c r="BS7" s="242"/>
      <c r="BT7" s="242"/>
      <c r="BU7" s="242"/>
      <c r="BV7" s="242"/>
      <c r="BW7" s="242"/>
      <c r="BX7" s="242"/>
      <c r="BY7" s="242"/>
      <c r="BZ7" s="242"/>
      <c r="CA7" s="242"/>
      <c r="CB7" s="242"/>
      <c r="CC7" s="242"/>
      <c r="CD7" s="242"/>
      <c r="CE7" s="242"/>
      <c r="CF7" s="242"/>
      <c r="CG7" s="242"/>
      <c r="CH7" s="242"/>
      <c r="CI7" s="242"/>
      <c r="CJ7" s="242"/>
      <c r="CK7" s="242"/>
      <c r="CL7" s="242"/>
      <c r="CM7" s="242"/>
      <c r="CN7" s="242"/>
      <c r="CO7" s="242"/>
      <c r="CP7" s="242"/>
      <c r="CQ7" s="242"/>
      <c r="CR7" s="242"/>
      <c r="CS7" s="242"/>
      <c r="CT7" s="242"/>
      <c r="CU7" s="242"/>
      <c r="CV7" s="242"/>
      <c r="CW7" s="242"/>
      <c r="CX7" s="242"/>
      <c r="CY7" s="242"/>
      <c r="CZ7" s="242"/>
      <c r="DA7" s="242"/>
      <c r="DB7" s="242"/>
      <c r="DC7" s="242"/>
      <c r="DD7" s="242"/>
      <c r="DE7" s="242"/>
      <c r="DF7" s="242"/>
      <c r="DG7" s="242"/>
      <c r="DH7" s="242"/>
      <c r="DI7" s="242"/>
      <c r="DJ7" s="242"/>
      <c r="DK7" s="242"/>
      <c r="DL7" s="242"/>
      <c r="DM7" s="242"/>
      <c r="DN7" s="242"/>
      <c r="DO7" s="242"/>
      <c r="DP7" s="242"/>
      <c r="DQ7" s="242"/>
      <c r="DR7" s="242"/>
      <c r="DS7" s="242"/>
      <c r="DT7" s="242"/>
      <c r="DU7" s="242"/>
      <c r="DV7" s="242"/>
      <c r="DW7" s="242"/>
      <c r="DX7" s="242"/>
      <c r="DY7" s="242"/>
      <c r="DZ7" s="242"/>
      <c r="EA7" s="242"/>
      <c r="EB7" s="242"/>
      <c r="EC7" s="242"/>
      <c r="ED7" s="242"/>
      <c r="EE7" s="242"/>
      <c r="EF7" s="242"/>
      <c r="EG7" s="242"/>
      <c r="EH7" s="242"/>
      <c r="EI7" s="242"/>
      <c r="EJ7" s="242"/>
      <c r="EK7" s="242"/>
      <c r="EL7" s="242"/>
      <c r="EM7" s="242"/>
      <c r="EN7" s="242"/>
      <c r="EO7" s="242"/>
      <c r="EP7" s="242"/>
      <c r="EQ7" s="242"/>
      <c r="ER7" s="242"/>
      <c r="ES7" s="242"/>
      <c r="ET7" s="242"/>
      <c r="EU7" s="242"/>
      <c r="EV7" s="242"/>
      <c r="EW7" s="242"/>
      <c r="EX7" s="242"/>
      <c r="EY7" s="242"/>
      <c r="EZ7" s="242"/>
      <c r="FA7" s="242"/>
      <c r="FB7" s="242"/>
      <c r="FC7" s="242"/>
      <c r="FD7" s="242"/>
      <c r="FE7" s="242"/>
      <c r="FF7" s="242"/>
      <c r="FG7" s="242"/>
      <c r="FH7" s="242"/>
      <c r="FI7" s="242"/>
      <c r="FJ7" s="242"/>
      <c r="FK7" s="242"/>
      <c r="FL7" s="242"/>
      <c r="FM7" s="242"/>
      <c r="FN7" s="242"/>
      <c r="FO7" s="242"/>
      <c r="FP7" s="242"/>
      <c r="FQ7" s="242"/>
      <c r="FR7" s="242"/>
      <c r="FS7" s="242"/>
      <c r="FT7" s="242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2"/>
      <c r="HK7" s="242"/>
      <c r="HL7" s="242"/>
      <c r="HM7" s="242"/>
      <c r="HN7" s="242"/>
      <c r="HO7" s="242"/>
      <c r="HP7" s="242"/>
      <c r="HQ7" s="242"/>
      <c r="HR7" s="242"/>
      <c r="HS7" s="242"/>
      <c r="HT7" s="242"/>
      <c r="HU7" s="242"/>
      <c r="HV7" s="242"/>
      <c r="HW7" s="242"/>
      <c r="HX7" s="242"/>
      <c r="HY7" s="242"/>
      <c r="HZ7" s="242"/>
      <c r="IA7" s="242"/>
      <c r="IB7" s="242"/>
      <c r="IC7" s="242"/>
      <c r="ID7" s="242"/>
      <c r="IE7" s="242"/>
      <c r="IF7" s="242"/>
      <c r="IG7" s="242"/>
      <c r="IH7" s="242"/>
      <c r="II7" s="242"/>
      <c r="IJ7" s="242"/>
      <c r="IK7" s="242"/>
      <c r="IL7" s="242"/>
      <c r="IM7" s="242"/>
      <c r="IN7" s="242"/>
      <c r="IO7" s="242"/>
      <c r="IP7" s="242"/>
      <c r="IQ7" s="242"/>
      <c r="IR7" s="242"/>
      <c r="IS7" s="242"/>
      <c r="IT7" s="242"/>
      <c r="IU7" s="243"/>
    </row>
    <row r="8" s="240" customFormat="1" ht="24.95" customHeight="1" spans="1:255">
      <c r="A8" s="252" t="s">
        <v>119</v>
      </c>
      <c r="B8" s="253">
        <v>0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2"/>
      <c r="AK8" s="242"/>
      <c r="AL8" s="242"/>
      <c r="AM8" s="242"/>
      <c r="AN8" s="242"/>
      <c r="AO8" s="242"/>
      <c r="AP8" s="242"/>
      <c r="AQ8" s="242"/>
      <c r="AR8" s="242"/>
      <c r="AS8" s="242"/>
      <c r="AT8" s="242"/>
      <c r="AU8" s="242"/>
      <c r="AV8" s="242"/>
      <c r="AW8" s="242"/>
      <c r="AX8" s="242"/>
      <c r="AY8" s="242"/>
      <c r="AZ8" s="242"/>
      <c r="BA8" s="242"/>
      <c r="BB8" s="242"/>
      <c r="BC8" s="242"/>
      <c r="BD8" s="242"/>
      <c r="BE8" s="242"/>
      <c r="BF8" s="242"/>
      <c r="BG8" s="242"/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242"/>
      <c r="BS8" s="242"/>
      <c r="BT8" s="242"/>
      <c r="BU8" s="242"/>
      <c r="BV8" s="242"/>
      <c r="BW8" s="242"/>
      <c r="BX8" s="242"/>
      <c r="BY8" s="242"/>
      <c r="BZ8" s="242"/>
      <c r="CA8" s="242"/>
      <c r="CB8" s="242"/>
      <c r="CC8" s="242"/>
      <c r="CD8" s="242"/>
      <c r="CE8" s="242"/>
      <c r="CF8" s="242"/>
      <c r="CG8" s="242"/>
      <c r="CH8" s="242"/>
      <c r="CI8" s="242"/>
      <c r="CJ8" s="242"/>
      <c r="CK8" s="242"/>
      <c r="CL8" s="242"/>
      <c r="CM8" s="242"/>
      <c r="CN8" s="242"/>
      <c r="CO8" s="242"/>
      <c r="CP8" s="242"/>
      <c r="CQ8" s="242"/>
      <c r="CR8" s="242"/>
      <c r="CS8" s="242"/>
      <c r="CT8" s="242"/>
      <c r="CU8" s="242"/>
      <c r="CV8" s="242"/>
      <c r="CW8" s="242"/>
      <c r="CX8" s="242"/>
      <c r="CY8" s="242"/>
      <c r="CZ8" s="242"/>
      <c r="DA8" s="242"/>
      <c r="DB8" s="242"/>
      <c r="DC8" s="242"/>
      <c r="DD8" s="242"/>
      <c r="DE8" s="242"/>
      <c r="DF8" s="242"/>
      <c r="DG8" s="242"/>
      <c r="DH8" s="242"/>
      <c r="DI8" s="242"/>
      <c r="DJ8" s="242"/>
      <c r="DK8" s="242"/>
      <c r="DL8" s="242"/>
      <c r="DM8" s="242"/>
      <c r="DN8" s="242"/>
      <c r="DO8" s="242"/>
      <c r="DP8" s="242"/>
      <c r="DQ8" s="242"/>
      <c r="DR8" s="242"/>
      <c r="DS8" s="242"/>
      <c r="DT8" s="242"/>
      <c r="DU8" s="242"/>
      <c r="DV8" s="242"/>
      <c r="DW8" s="242"/>
      <c r="DX8" s="242"/>
      <c r="DY8" s="242"/>
      <c r="DZ8" s="242"/>
      <c r="EA8" s="242"/>
      <c r="EB8" s="242"/>
      <c r="EC8" s="242"/>
      <c r="ED8" s="242"/>
      <c r="EE8" s="242"/>
      <c r="EF8" s="242"/>
      <c r="EG8" s="242"/>
      <c r="EH8" s="242"/>
      <c r="EI8" s="242"/>
      <c r="EJ8" s="242"/>
      <c r="EK8" s="242"/>
      <c r="EL8" s="242"/>
      <c r="EM8" s="242"/>
      <c r="EN8" s="242"/>
      <c r="EO8" s="242"/>
      <c r="EP8" s="242"/>
      <c r="EQ8" s="242"/>
      <c r="ER8" s="242"/>
      <c r="ES8" s="242"/>
      <c r="ET8" s="242"/>
      <c r="EU8" s="242"/>
      <c r="EV8" s="242"/>
      <c r="EW8" s="242"/>
      <c r="EX8" s="242"/>
      <c r="EY8" s="242"/>
      <c r="EZ8" s="242"/>
      <c r="FA8" s="242"/>
      <c r="FB8" s="242"/>
      <c r="FC8" s="242"/>
      <c r="FD8" s="242"/>
      <c r="FE8" s="242"/>
      <c r="FF8" s="242"/>
      <c r="FG8" s="242"/>
      <c r="FH8" s="242"/>
      <c r="FI8" s="242"/>
      <c r="FJ8" s="242"/>
      <c r="FK8" s="242"/>
      <c r="FL8" s="242"/>
      <c r="FM8" s="242"/>
      <c r="FN8" s="242"/>
      <c r="FO8" s="242"/>
      <c r="FP8" s="242"/>
      <c r="FQ8" s="242"/>
      <c r="FR8" s="242"/>
      <c r="FS8" s="242"/>
      <c r="FT8" s="242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2"/>
      <c r="HK8" s="242"/>
      <c r="HL8" s="242"/>
      <c r="HM8" s="242"/>
      <c r="HN8" s="242"/>
      <c r="HO8" s="242"/>
      <c r="HP8" s="242"/>
      <c r="HQ8" s="242"/>
      <c r="HR8" s="242"/>
      <c r="HS8" s="242"/>
      <c r="HT8" s="242"/>
      <c r="HU8" s="242"/>
      <c r="HV8" s="242"/>
      <c r="HW8" s="242"/>
      <c r="HX8" s="242"/>
      <c r="HY8" s="242"/>
      <c r="HZ8" s="242"/>
      <c r="IA8" s="242"/>
      <c r="IB8" s="242"/>
      <c r="IC8" s="242"/>
      <c r="ID8" s="242"/>
      <c r="IE8" s="242"/>
      <c r="IF8" s="242"/>
      <c r="IG8" s="242"/>
      <c r="IH8" s="242"/>
      <c r="II8" s="242"/>
      <c r="IJ8" s="242"/>
      <c r="IK8" s="242"/>
      <c r="IL8" s="242"/>
      <c r="IM8" s="242"/>
      <c r="IN8" s="242"/>
      <c r="IO8" s="242"/>
      <c r="IP8" s="242"/>
      <c r="IQ8" s="242"/>
      <c r="IR8" s="242"/>
      <c r="IS8" s="242"/>
      <c r="IT8" s="242"/>
      <c r="IU8" s="243"/>
    </row>
    <row r="9" s="240" customFormat="1" ht="24.95" customHeight="1" spans="1:255">
      <c r="A9" s="252" t="s">
        <v>120</v>
      </c>
      <c r="B9" s="251">
        <f t="shared" si="0"/>
        <v>0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2"/>
      <c r="AS9" s="242"/>
      <c r="AT9" s="242"/>
      <c r="AU9" s="242"/>
      <c r="AV9" s="242"/>
      <c r="AW9" s="242"/>
      <c r="AX9" s="242"/>
      <c r="AY9" s="242"/>
      <c r="AZ9" s="242"/>
      <c r="BA9" s="242"/>
      <c r="BB9" s="242"/>
      <c r="BC9" s="242"/>
      <c r="BD9" s="242"/>
      <c r="BE9" s="242"/>
      <c r="BF9" s="242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242"/>
      <c r="BS9" s="242"/>
      <c r="BT9" s="242"/>
      <c r="BU9" s="242"/>
      <c r="BV9" s="242"/>
      <c r="BW9" s="242"/>
      <c r="BX9" s="242"/>
      <c r="BY9" s="242"/>
      <c r="BZ9" s="242"/>
      <c r="CA9" s="242"/>
      <c r="CB9" s="242"/>
      <c r="CC9" s="242"/>
      <c r="CD9" s="242"/>
      <c r="CE9" s="242"/>
      <c r="CF9" s="242"/>
      <c r="CG9" s="242"/>
      <c r="CH9" s="242"/>
      <c r="CI9" s="242"/>
      <c r="CJ9" s="242"/>
      <c r="CK9" s="242"/>
      <c r="CL9" s="242"/>
      <c r="CM9" s="242"/>
      <c r="CN9" s="242"/>
      <c r="CO9" s="242"/>
      <c r="CP9" s="242"/>
      <c r="CQ9" s="242"/>
      <c r="CR9" s="242"/>
      <c r="CS9" s="242"/>
      <c r="CT9" s="242"/>
      <c r="CU9" s="242"/>
      <c r="CV9" s="242"/>
      <c r="CW9" s="242"/>
      <c r="CX9" s="242"/>
      <c r="CY9" s="242"/>
      <c r="CZ9" s="242"/>
      <c r="DA9" s="242"/>
      <c r="DB9" s="242"/>
      <c r="DC9" s="242"/>
      <c r="DD9" s="242"/>
      <c r="DE9" s="242"/>
      <c r="DF9" s="242"/>
      <c r="DG9" s="242"/>
      <c r="DH9" s="242"/>
      <c r="DI9" s="242"/>
      <c r="DJ9" s="242"/>
      <c r="DK9" s="242"/>
      <c r="DL9" s="242"/>
      <c r="DM9" s="242"/>
      <c r="DN9" s="242"/>
      <c r="DO9" s="242"/>
      <c r="DP9" s="242"/>
      <c r="DQ9" s="242"/>
      <c r="DR9" s="242"/>
      <c r="DS9" s="242"/>
      <c r="DT9" s="242"/>
      <c r="DU9" s="242"/>
      <c r="DV9" s="242"/>
      <c r="DW9" s="242"/>
      <c r="DX9" s="242"/>
      <c r="DY9" s="242"/>
      <c r="DZ9" s="242"/>
      <c r="EA9" s="242"/>
      <c r="EB9" s="242"/>
      <c r="EC9" s="242"/>
      <c r="ED9" s="242"/>
      <c r="EE9" s="242"/>
      <c r="EF9" s="242"/>
      <c r="EG9" s="242"/>
      <c r="EH9" s="242"/>
      <c r="EI9" s="242"/>
      <c r="EJ9" s="242"/>
      <c r="EK9" s="242"/>
      <c r="EL9" s="242"/>
      <c r="EM9" s="242"/>
      <c r="EN9" s="242"/>
      <c r="EO9" s="242"/>
      <c r="EP9" s="242"/>
      <c r="EQ9" s="242"/>
      <c r="ER9" s="242"/>
      <c r="ES9" s="242"/>
      <c r="ET9" s="242"/>
      <c r="EU9" s="242"/>
      <c r="EV9" s="242"/>
      <c r="EW9" s="242"/>
      <c r="EX9" s="242"/>
      <c r="EY9" s="242"/>
      <c r="EZ9" s="242"/>
      <c r="FA9" s="242"/>
      <c r="FB9" s="242"/>
      <c r="FC9" s="242"/>
      <c r="FD9" s="242"/>
      <c r="FE9" s="242"/>
      <c r="FF9" s="242"/>
      <c r="FG9" s="242"/>
      <c r="FH9" s="242"/>
      <c r="FI9" s="242"/>
      <c r="FJ9" s="242"/>
      <c r="FK9" s="242"/>
      <c r="FL9" s="242"/>
      <c r="FM9" s="242"/>
      <c r="FN9" s="242"/>
      <c r="FO9" s="242"/>
      <c r="FP9" s="242"/>
      <c r="FQ9" s="242"/>
      <c r="FR9" s="242"/>
      <c r="FS9" s="242"/>
      <c r="FT9" s="242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2"/>
      <c r="HK9" s="242"/>
      <c r="HL9" s="242"/>
      <c r="HM9" s="242"/>
      <c r="HN9" s="242"/>
      <c r="HO9" s="242"/>
      <c r="HP9" s="242"/>
      <c r="HQ9" s="242"/>
      <c r="HR9" s="242"/>
      <c r="HS9" s="242"/>
      <c r="HT9" s="242"/>
      <c r="HU9" s="242"/>
      <c r="HV9" s="242"/>
      <c r="HW9" s="242"/>
      <c r="HX9" s="242"/>
      <c r="HY9" s="242"/>
      <c r="HZ9" s="242"/>
      <c r="IA9" s="242"/>
      <c r="IB9" s="242"/>
      <c r="IC9" s="242"/>
      <c r="ID9" s="242"/>
      <c r="IE9" s="242"/>
      <c r="IF9" s="242"/>
      <c r="IG9" s="242"/>
      <c r="IH9" s="242"/>
      <c r="II9" s="242"/>
      <c r="IJ9" s="242"/>
      <c r="IK9" s="242"/>
      <c r="IL9" s="242"/>
      <c r="IM9" s="242"/>
      <c r="IN9" s="242"/>
      <c r="IO9" s="242"/>
      <c r="IP9" s="242"/>
      <c r="IQ9" s="242"/>
      <c r="IR9" s="242"/>
      <c r="IS9" s="242"/>
      <c r="IT9" s="242"/>
      <c r="IU9" s="243"/>
    </row>
    <row r="10" s="240" customFormat="1" ht="24.95" customHeight="1" spans="1:255">
      <c r="A10" s="252" t="s">
        <v>757</v>
      </c>
      <c r="B10" s="253">
        <v>0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  <c r="EC10" s="242"/>
      <c r="ED10" s="242"/>
      <c r="EE10" s="242"/>
      <c r="EF10" s="242"/>
      <c r="EG10" s="242"/>
      <c r="EH10" s="242"/>
      <c r="EI10" s="242"/>
      <c r="EJ10" s="242"/>
      <c r="EK10" s="242"/>
      <c r="EL10" s="242"/>
      <c r="EM10" s="242"/>
      <c r="EN10" s="242"/>
      <c r="EO10" s="242"/>
      <c r="EP10" s="242"/>
      <c r="EQ10" s="242"/>
      <c r="ER10" s="242"/>
      <c r="ES10" s="242"/>
      <c r="ET10" s="242"/>
      <c r="EU10" s="242"/>
      <c r="EV10" s="242"/>
      <c r="EW10" s="242"/>
      <c r="EX10" s="242"/>
      <c r="EY10" s="242"/>
      <c r="EZ10" s="242"/>
      <c r="FA10" s="242"/>
      <c r="FB10" s="242"/>
      <c r="FC10" s="242"/>
      <c r="FD10" s="242"/>
      <c r="FE10" s="242"/>
      <c r="FF10" s="242"/>
      <c r="FG10" s="242"/>
      <c r="FH10" s="242"/>
      <c r="FI10" s="242"/>
      <c r="FJ10" s="242"/>
      <c r="FK10" s="242"/>
      <c r="FL10" s="242"/>
      <c r="FM10" s="242"/>
      <c r="FN10" s="242"/>
      <c r="FO10" s="242"/>
      <c r="FP10" s="242"/>
      <c r="FQ10" s="242"/>
      <c r="FR10" s="242"/>
      <c r="FS10" s="242"/>
      <c r="FT10" s="242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2"/>
      <c r="HK10" s="242"/>
      <c r="HL10" s="242"/>
      <c r="HM10" s="242"/>
      <c r="HN10" s="242"/>
      <c r="HO10" s="242"/>
      <c r="HP10" s="242"/>
      <c r="HQ10" s="242"/>
      <c r="HR10" s="242"/>
      <c r="HS10" s="242"/>
      <c r="HT10" s="242"/>
      <c r="HU10" s="242"/>
      <c r="HV10" s="242"/>
      <c r="HW10" s="242"/>
      <c r="HX10" s="242"/>
      <c r="HY10" s="242"/>
      <c r="HZ10" s="242"/>
      <c r="IA10" s="242"/>
      <c r="IB10" s="242"/>
      <c r="IC10" s="242"/>
      <c r="ID10" s="242"/>
      <c r="IE10" s="242"/>
      <c r="IF10" s="242"/>
      <c r="IG10" s="242"/>
      <c r="IH10" s="242"/>
      <c r="II10" s="242"/>
      <c r="IJ10" s="242"/>
      <c r="IK10" s="242"/>
      <c r="IL10" s="242"/>
      <c r="IM10" s="242"/>
      <c r="IN10" s="242"/>
      <c r="IO10" s="242"/>
      <c r="IP10" s="242"/>
      <c r="IQ10" s="242"/>
      <c r="IR10" s="242"/>
      <c r="IS10" s="242"/>
      <c r="IT10" s="242"/>
      <c r="IU10" s="243"/>
    </row>
    <row r="11" s="240" customFormat="1" ht="24.95" customHeight="1" spans="1:255">
      <c r="A11" s="252" t="s">
        <v>758</v>
      </c>
      <c r="B11" s="251">
        <f t="shared" ref="B11:B15" si="1">SUM(B12:B30)</f>
        <v>0</v>
      </c>
      <c r="C11" s="242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242"/>
      <c r="DW11" s="242"/>
      <c r="DX11" s="242"/>
      <c r="DY11" s="242"/>
      <c r="DZ11" s="242"/>
      <c r="EA11" s="242"/>
      <c r="EB11" s="242"/>
      <c r="EC11" s="242"/>
      <c r="ED11" s="242"/>
      <c r="EE11" s="242"/>
      <c r="EF11" s="242"/>
      <c r="EG11" s="242"/>
      <c r="EH11" s="242"/>
      <c r="EI11" s="242"/>
      <c r="EJ11" s="242"/>
      <c r="EK11" s="242"/>
      <c r="EL11" s="242"/>
      <c r="EM11" s="242"/>
      <c r="EN11" s="242"/>
      <c r="EO11" s="242"/>
      <c r="EP11" s="242"/>
      <c r="EQ11" s="242"/>
      <c r="ER11" s="242"/>
      <c r="ES11" s="242"/>
      <c r="ET11" s="242"/>
      <c r="EU11" s="242"/>
      <c r="EV11" s="242"/>
      <c r="EW11" s="242"/>
      <c r="EX11" s="242"/>
      <c r="EY11" s="242"/>
      <c r="EZ11" s="242"/>
      <c r="FA11" s="242"/>
      <c r="FB11" s="242"/>
      <c r="FC11" s="242"/>
      <c r="FD11" s="242"/>
      <c r="FE11" s="242"/>
      <c r="FF11" s="242"/>
      <c r="FG11" s="242"/>
      <c r="FH11" s="242"/>
      <c r="FI11" s="242"/>
      <c r="FJ11" s="242"/>
      <c r="FK11" s="242"/>
      <c r="FL11" s="242"/>
      <c r="FM11" s="242"/>
      <c r="FN11" s="242"/>
      <c r="FO11" s="242"/>
      <c r="FP11" s="242"/>
      <c r="FQ11" s="242"/>
      <c r="FR11" s="242"/>
      <c r="FS11" s="242"/>
      <c r="FT11" s="242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2"/>
      <c r="HK11" s="242"/>
      <c r="HL11" s="242"/>
      <c r="HM11" s="242"/>
      <c r="HN11" s="242"/>
      <c r="HO11" s="242"/>
      <c r="HP11" s="242"/>
      <c r="HQ11" s="242"/>
      <c r="HR11" s="242"/>
      <c r="HS11" s="242"/>
      <c r="HT11" s="242"/>
      <c r="HU11" s="242"/>
      <c r="HV11" s="242"/>
      <c r="HW11" s="242"/>
      <c r="HX11" s="242"/>
      <c r="HY11" s="242"/>
      <c r="HZ11" s="242"/>
      <c r="IA11" s="242"/>
      <c r="IB11" s="242"/>
      <c r="IC11" s="242"/>
      <c r="ID11" s="242"/>
      <c r="IE11" s="242"/>
      <c r="IF11" s="242"/>
      <c r="IG11" s="242"/>
      <c r="IH11" s="242"/>
      <c r="II11" s="242"/>
      <c r="IJ11" s="242"/>
      <c r="IK11" s="242"/>
      <c r="IL11" s="242"/>
      <c r="IM11" s="242"/>
      <c r="IN11" s="242"/>
      <c r="IO11" s="242"/>
      <c r="IP11" s="242"/>
      <c r="IQ11" s="242"/>
      <c r="IR11" s="242"/>
      <c r="IS11" s="242"/>
      <c r="IT11" s="242"/>
      <c r="IU11" s="243"/>
    </row>
    <row r="12" s="240" customFormat="1" ht="24.95" customHeight="1" spans="1:255">
      <c r="A12" s="252" t="s">
        <v>759</v>
      </c>
      <c r="B12" s="253">
        <v>0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242"/>
      <c r="DW12" s="242"/>
      <c r="DX12" s="242"/>
      <c r="DY12" s="242"/>
      <c r="DZ12" s="242"/>
      <c r="EA12" s="242"/>
      <c r="EB12" s="242"/>
      <c r="EC12" s="242"/>
      <c r="ED12" s="242"/>
      <c r="EE12" s="242"/>
      <c r="EF12" s="242"/>
      <c r="EG12" s="242"/>
      <c r="EH12" s="242"/>
      <c r="EI12" s="242"/>
      <c r="EJ12" s="242"/>
      <c r="EK12" s="242"/>
      <c r="EL12" s="242"/>
      <c r="EM12" s="242"/>
      <c r="EN12" s="242"/>
      <c r="EO12" s="242"/>
      <c r="EP12" s="242"/>
      <c r="EQ12" s="242"/>
      <c r="ER12" s="242"/>
      <c r="ES12" s="242"/>
      <c r="ET12" s="242"/>
      <c r="EU12" s="242"/>
      <c r="EV12" s="242"/>
      <c r="EW12" s="242"/>
      <c r="EX12" s="242"/>
      <c r="EY12" s="242"/>
      <c r="EZ12" s="242"/>
      <c r="FA12" s="242"/>
      <c r="FB12" s="242"/>
      <c r="FC12" s="242"/>
      <c r="FD12" s="242"/>
      <c r="FE12" s="242"/>
      <c r="FF12" s="242"/>
      <c r="FG12" s="242"/>
      <c r="FH12" s="242"/>
      <c r="FI12" s="242"/>
      <c r="FJ12" s="242"/>
      <c r="FK12" s="242"/>
      <c r="FL12" s="242"/>
      <c r="FM12" s="242"/>
      <c r="FN12" s="242"/>
      <c r="FO12" s="242"/>
      <c r="FP12" s="242"/>
      <c r="FQ12" s="242"/>
      <c r="FR12" s="242"/>
      <c r="FS12" s="242"/>
      <c r="FT12" s="242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2"/>
      <c r="HK12" s="242"/>
      <c r="HL12" s="242"/>
      <c r="HM12" s="242"/>
      <c r="HN12" s="242"/>
      <c r="HO12" s="242"/>
      <c r="HP12" s="242"/>
      <c r="HQ12" s="242"/>
      <c r="HR12" s="242"/>
      <c r="HS12" s="242"/>
      <c r="HT12" s="242"/>
      <c r="HU12" s="242"/>
      <c r="HV12" s="242"/>
      <c r="HW12" s="242"/>
      <c r="HX12" s="242"/>
      <c r="HY12" s="242"/>
      <c r="HZ12" s="242"/>
      <c r="IA12" s="242"/>
      <c r="IB12" s="242"/>
      <c r="IC12" s="242"/>
      <c r="ID12" s="242"/>
      <c r="IE12" s="242"/>
      <c r="IF12" s="242"/>
      <c r="IG12" s="242"/>
      <c r="IH12" s="242"/>
      <c r="II12" s="242"/>
      <c r="IJ12" s="242"/>
      <c r="IK12" s="242"/>
      <c r="IL12" s="242"/>
      <c r="IM12" s="242"/>
      <c r="IN12" s="242"/>
      <c r="IO12" s="242"/>
      <c r="IP12" s="242"/>
      <c r="IQ12" s="242"/>
      <c r="IR12" s="242"/>
      <c r="IS12" s="242"/>
      <c r="IT12" s="242"/>
      <c r="IU12" s="243"/>
    </row>
    <row r="13" s="240" customFormat="1" ht="24.95" customHeight="1" spans="1:255">
      <c r="A13" s="252" t="s">
        <v>124</v>
      </c>
      <c r="B13" s="251">
        <f t="shared" si="1"/>
        <v>0</v>
      </c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242"/>
      <c r="DW13" s="242"/>
      <c r="DX13" s="242"/>
      <c r="DY13" s="242"/>
      <c r="DZ13" s="242"/>
      <c r="EA13" s="242"/>
      <c r="EB13" s="242"/>
      <c r="EC13" s="242"/>
      <c r="ED13" s="242"/>
      <c r="EE13" s="242"/>
      <c r="EF13" s="242"/>
      <c r="EG13" s="242"/>
      <c r="EH13" s="242"/>
      <c r="EI13" s="242"/>
      <c r="EJ13" s="242"/>
      <c r="EK13" s="242"/>
      <c r="EL13" s="242"/>
      <c r="EM13" s="242"/>
      <c r="EN13" s="242"/>
      <c r="EO13" s="242"/>
      <c r="EP13" s="242"/>
      <c r="EQ13" s="242"/>
      <c r="ER13" s="242"/>
      <c r="ES13" s="242"/>
      <c r="ET13" s="242"/>
      <c r="EU13" s="242"/>
      <c r="EV13" s="242"/>
      <c r="EW13" s="242"/>
      <c r="EX13" s="242"/>
      <c r="EY13" s="242"/>
      <c r="EZ13" s="242"/>
      <c r="FA13" s="242"/>
      <c r="FB13" s="242"/>
      <c r="FC13" s="242"/>
      <c r="FD13" s="242"/>
      <c r="FE13" s="242"/>
      <c r="FF13" s="242"/>
      <c r="FG13" s="242"/>
      <c r="FH13" s="242"/>
      <c r="FI13" s="242"/>
      <c r="FJ13" s="242"/>
      <c r="FK13" s="242"/>
      <c r="FL13" s="242"/>
      <c r="FM13" s="242"/>
      <c r="FN13" s="242"/>
      <c r="FO13" s="242"/>
      <c r="FP13" s="242"/>
      <c r="FQ13" s="242"/>
      <c r="FR13" s="242"/>
      <c r="FS13" s="242"/>
      <c r="FT13" s="242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2"/>
      <c r="HK13" s="242"/>
      <c r="HL13" s="242"/>
      <c r="HM13" s="242"/>
      <c r="HN13" s="242"/>
      <c r="HO13" s="242"/>
      <c r="HP13" s="242"/>
      <c r="HQ13" s="242"/>
      <c r="HR13" s="242"/>
      <c r="HS13" s="242"/>
      <c r="HT13" s="242"/>
      <c r="HU13" s="242"/>
      <c r="HV13" s="242"/>
      <c r="HW13" s="242"/>
      <c r="HX13" s="242"/>
      <c r="HY13" s="242"/>
      <c r="HZ13" s="242"/>
      <c r="IA13" s="242"/>
      <c r="IB13" s="242"/>
      <c r="IC13" s="242"/>
      <c r="ID13" s="242"/>
      <c r="IE13" s="242"/>
      <c r="IF13" s="242"/>
      <c r="IG13" s="242"/>
      <c r="IH13" s="242"/>
      <c r="II13" s="242"/>
      <c r="IJ13" s="242"/>
      <c r="IK13" s="242"/>
      <c r="IL13" s="242"/>
      <c r="IM13" s="242"/>
      <c r="IN13" s="242"/>
      <c r="IO13" s="242"/>
      <c r="IP13" s="242"/>
      <c r="IQ13" s="242"/>
      <c r="IR13" s="242"/>
      <c r="IS13" s="242"/>
      <c r="IT13" s="242"/>
      <c r="IU13" s="243"/>
    </row>
    <row r="14" s="240" customFormat="1" ht="24.95" customHeight="1" spans="1:255">
      <c r="A14" s="252" t="s">
        <v>125</v>
      </c>
      <c r="B14" s="253">
        <v>0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242"/>
      <c r="DW14" s="242"/>
      <c r="DX14" s="242"/>
      <c r="DY14" s="242"/>
      <c r="DZ14" s="242"/>
      <c r="EA14" s="242"/>
      <c r="EB14" s="242"/>
      <c r="EC14" s="242"/>
      <c r="ED14" s="242"/>
      <c r="EE14" s="242"/>
      <c r="EF14" s="242"/>
      <c r="EG14" s="242"/>
      <c r="EH14" s="242"/>
      <c r="EI14" s="242"/>
      <c r="EJ14" s="242"/>
      <c r="EK14" s="242"/>
      <c r="EL14" s="242"/>
      <c r="EM14" s="242"/>
      <c r="EN14" s="242"/>
      <c r="EO14" s="242"/>
      <c r="EP14" s="242"/>
      <c r="EQ14" s="242"/>
      <c r="ER14" s="242"/>
      <c r="ES14" s="242"/>
      <c r="ET14" s="242"/>
      <c r="EU14" s="242"/>
      <c r="EV14" s="242"/>
      <c r="EW14" s="242"/>
      <c r="EX14" s="242"/>
      <c r="EY14" s="242"/>
      <c r="EZ14" s="242"/>
      <c r="FA14" s="242"/>
      <c r="FB14" s="242"/>
      <c r="FC14" s="242"/>
      <c r="FD14" s="242"/>
      <c r="FE14" s="242"/>
      <c r="FF14" s="242"/>
      <c r="FG14" s="242"/>
      <c r="FH14" s="242"/>
      <c r="FI14" s="242"/>
      <c r="FJ14" s="242"/>
      <c r="FK14" s="242"/>
      <c r="FL14" s="242"/>
      <c r="FM14" s="242"/>
      <c r="FN14" s="242"/>
      <c r="FO14" s="242"/>
      <c r="FP14" s="242"/>
      <c r="FQ14" s="242"/>
      <c r="FR14" s="242"/>
      <c r="FS14" s="242"/>
      <c r="FT14" s="242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2"/>
      <c r="HK14" s="242"/>
      <c r="HL14" s="242"/>
      <c r="HM14" s="242"/>
      <c r="HN14" s="242"/>
      <c r="HO14" s="242"/>
      <c r="HP14" s="242"/>
      <c r="HQ14" s="242"/>
      <c r="HR14" s="242"/>
      <c r="HS14" s="242"/>
      <c r="HT14" s="242"/>
      <c r="HU14" s="242"/>
      <c r="HV14" s="242"/>
      <c r="HW14" s="242"/>
      <c r="HX14" s="242"/>
      <c r="HY14" s="242"/>
      <c r="HZ14" s="242"/>
      <c r="IA14" s="242"/>
      <c r="IB14" s="242"/>
      <c r="IC14" s="242"/>
      <c r="ID14" s="242"/>
      <c r="IE14" s="242"/>
      <c r="IF14" s="242"/>
      <c r="IG14" s="242"/>
      <c r="IH14" s="242"/>
      <c r="II14" s="242"/>
      <c r="IJ14" s="242"/>
      <c r="IK14" s="242"/>
      <c r="IL14" s="242"/>
      <c r="IM14" s="242"/>
      <c r="IN14" s="242"/>
      <c r="IO14" s="242"/>
      <c r="IP14" s="242"/>
      <c r="IQ14" s="242"/>
      <c r="IR14" s="242"/>
      <c r="IS14" s="242"/>
      <c r="IT14" s="242"/>
      <c r="IU14" s="243"/>
    </row>
    <row r="15" s="240" customFormat="1" ht="24.95" customHeight="1" spans="1:255">
      <c r="A15" s="252" t="s">
        <v>126</v>
      </c>
      <c r="B15" s="251">
        <f t="shared" si="1"/>
        <v>0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242"/>
      <c r="DW15" s="242"/>
      <c r="DX15" s="242"/>
      <c r="DY15" s="242"/>
      <c r="DZ15" s="242"/>
      <c r="EA15" s="242"/>
      <c r="EB15" s="242"/>
      <c r="EC15" s="242"/>
      <c r="ED15" s="242"/>
      <c r="EE15" s="242"/>
      <c r="EF15" s="242"/>
      <c r="EG15" s="242"/>
      <c r="EH15" s="242"/>
      <c r="EI15" s="242"/>
      <c r="EJ15" s="242"/>
      <c r="EK15" s="242"/>
      <c r="EL15" s="242"/>
      <c r="EM15" s="242"/>
      <c r="EN15" s="242"/>
      <c r="EO15" s="242"/>
      <c r="EP15" s="242"/>
      <c r="EQ15" s="242"/>
      <c r="ER15" s="242"/>
      <c r="ES15" s="242"/>
      <c r="ET15" s="242"/>
      <c r="EU15" s="242"/>
      <c r="EV15" s="242"/>
      <c r="EW15" s="242"/>
      <c r="EX15" s="242"/>
      <c r="EY15" s="242"/>
      <c r="EZ15" s="242"/>
      <c r="FA15" s="242"/>
      <c r="FB15" s="242"/>
      <c r="FC15" s="242"/>
      <c r="FD15" s="242"/>
      <c r="FE15" s="242"/>
      <c r="FF15" s="242"/>
      <c r="FG15" s="242"/>
      <c r="FH15" s="242"/>
      <c r="FI15" s="242"/>
      <c r="FJ15" s="242"/>
      <c r="FK15" s="242"/>
      <c r="FL15" s="242"/>
      <c r="FM15" s="242"/>
      <c r="FN15" s="242"/>
      <c r="FO15" s="242"/>
      <c r="FP15" s="242"/>
      <c r="FQ15" s="242"/>
      <c r="FR15" s="242"/>
      <c r="FS15" s="242"/>
      <c r="FT15" s="242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2"/>
      <c r="HK15" s="242"/>
      <c r="HL15" s="242"/>
      <c r="HM15" s="242"/>
      <c r="HN15" s="242"/>
      <c r="HO15" s="242"/>
      <c r="HP15" s="242"/>
      <c r="HQ15" s="242"/>
      <c r="HR15" s="242"/>
      <c r="HS15" s="242"/>
      <c r="HT15" s="242"/>
      <c r="HU15" s="242"/>
      <c r="HV15" s="242"/>
      <c r="HW15" s="242"/>
      <c r="HX15" s="242"/>
      <c r="HY15" s="242"/>
      <c r="HZ15" s="242"/>
      <c r="IA15" s="242"/>
      <c r="IB15" s="242"/>
      <c r="IC15" s="242"/>
      <c r="ID15" s="242"/>
      <c r="IE15" s="242"/>
      <c r="IF15" s="242"/>
      <c r="IG15" s="242"/>
      <c r="IH15" s="242"/>
      <c r="II15" s="242"/>
      <c r="IJ15" s="242"/>
      <c r="IK15" s="242"/>
      <c r="IL15" s="242"/>
      <c r="IM15" s="242"/>
      <c r="IN15" s="242"/>
      <c r="IO15" s="242"/>
      <c r="IP15" s="242"/>
      <c r="IQ15" s="242"/>
      <c r="IR15" s="242"/>
      <c r="IS15" s="242"/>
      <c r="IT15" s="242"/>
      <c r="IU15" s="243"/>
    </row>
    <row r="16" s="240" customFormat="1" ht="24.95" customHeight="1" spans="1:255">
      <c r="A16" s="252" t="s">
        <v>127</v>
      </c>
      <c r="B16" s="253">
        <v>0</v>
      </c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242"/>
      <c r="DW16" s="242"/>
      <c r="DX16" s="242"/>
      <c r="DY16" s="242"/>
      <c r="DZ16" s="242"/>
      <c r="EA16" s="242"/>
      <c r="EB16" s="242"/>
      <c r="EC16" s="242"/>
      <c r="ED16" s="242"/>
      <c r="EE16" s="242"/>
      <c r="EF16" s="242"/>
      <c r="EG16" s="242"/>
      <c r="EH16" s="242"/>
      <c r="EI16" s="242"/>
      <c r="EJ16" s="242"/>
      <c r="EK16" s="242"/>
      <c r="EL16" s="242"/>
      <c r="EM16" s="242"/>
      <c r="EN16" s="242"/>
      <c r="EO16" s="242"/>
      <c r="EP16" s="242"/>
      <c r="EQ16" s="242"/>
      <c r="ER16" s="242"/>
      <c r="ES16" s="242"/>
      <c r="ET16" s="242"/>
      <c r="EU16" s="242"/>
      <c r="EV16" s="242"/>
      <c r="EW16" s="242"/>
      <c r="EX16" s="242"/>
      <c r="EY16" s="242"/>
      <c r="EZ16" s="242"/>
      <c r="FA16" s="242"/>
      <c r="FB16" s="242"/>
      <c r="FC16" s="242"/>
      <c r="FD16" s="242"/>
      <c r="FE16" s="242"/>
      <c r="FF16" s="242"/>
      <c r="FG16" s="242"/>
      <c r="FH16" s="242"/>
      <c r="FI16" s="242"/>
      <c r="FJ16" s="242"/>
      <c r="FK16" s="242"/>
      <c r="FL16" s="242"/>
      <c r="FM16" s="242"/>
      <c r="FN16" s="242"/>
      <c r="FO16" s="242"/>
      <c r="FP16" s="242"/>
      <c r="FQ16" s="242"/>
      <c r="FR16" s="242"/>
      <c r="FS16" s="242"/>
      <c r="FT16" s="242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2"/>
      <c r="HK16" s="242"/>
      <c r="HL16" s="242"/>
      <c r="HM16" s="242"/>
      <c r="HN16" s="242"/>
      <c r="HO16" s="242"/>
      <c r="HP16" s="242"/>
      <c r="HQ16" s="242"/>
      <c r="HR16" s="242"/>
      <c r="HS16" s="242"/>
      <c r="HT16" s="242"/>
      <c r="HU16" s="242"/>
      <c r="HV16" s="242"/>
      <c r="HW16" s="242"/>
      <c r="HX16" s="242"/>
      <c r="HY16" s="242"/>
      <c r="HZ16" s="242"/>
      <c r="IA16" s="242"/>
      <c r="IB16" s="242"/>
      <c r="IC16" s="242"/>
      <c r="ID16" s="242"/>
      <c r="IE16" s="242"/>
      <c r="IF16" s="242"/>
      <c r="IG16" s="242"/>
      <c r="IH16" s="242"/>
      <c r="II16" s="242"/>
      <c r="IJ16" s="242"/>
      <c r="IK16" s="242"/>
      <c r="IL16" s="242"/>
      <c r="IM16" s="242"/>
      <c r="IN16" s="242"/>
      <c r="IO16" s="242"/>
      <c r="IP16" s="242"/>
      <c r="IQ16" s="242"/>
      <c r="IR16" s="242"/>
      <c r="IS16" s="242"/>
      <c r="IT16" s="242"/>
      <c r="IU16" s="243"/>
    </row>
    <row r="17" s="240" customFormat="1" ht="24.95" customHeight="1" spans="1:255">
      <c r="A17" s="252" t="s">
        <v>760</v>
      </c>
      <c r="B17" s="251">
        <f t="shared" ref="B17:B21" si="2">SUM(B18:B36)</f>
        <v>0</v>
      </c>
      <c r="C17" s="242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242"/>
      <c r="DW17" s="242"/>
      <c r="DX17" s="242"/>
      <c r="DY17" s="242"/>
      <c r="DZ17" s="242"/>
      <c r="EA17" s="242"/>
      <c r="EB17" s="242"/>
      <c r="EC17" s="242"/>
      <c r="ED17" s="242"/>
      <c r="EE17" s="242"/>
      <c r="EF17" s="242"/>
      <c r="EG17" s="242"/>
      <c r="EH17" s="242"/>
      <c r="EI17" s="242"/>
      <c r="EJ17" s="242"/>
      <c r="EK17" s="242"/>
      <c r="EL17" s="242"/>
      <c r="EM17" s="242"/>
      <c r="EN17" s="242"/>
      <c r="EO17" s="242"/>
      <c r="EP17" s="242"/>
      <c r="EQ17" s="242"/>
      <c r="ER17" s="242"/>
      <c r="ES17" s="242"/>
      <c r="ET17" s="242"/>
      <c r="EU17" s="242"/>
      <c r="EV17" s="242"/>
      <c r="EW17" s="242"/>
      <c r="EX17" s="242"/>
      <c r="EY17" s="242"/>
      <c r="EZ17" s="242"/>
      <c r="FA17" s="242"/>
      <c r="FB17" s="242"/>
      <c r="FC17" s="242"/>
      <c r="FD17" s="242"/>
      <c r="FE17" s="242"/>
      <c r="FF17" s="242"/>
      <c r="FG17" s="242"/>
      <c r="FH17" s="242"/>
      <c r="FI17" s="242"/>
      <c r="FJ17" s="242"/>
      <c r="FK17" s="242"/>
      <c r="FL17" s="242"/>
      <c r="FM17" s="242"/>
      <c r="FN17" s="242"/>
      <c r="FO17" s="242"/>
      <c r="FP17" s="242"/>
      <c r="FQ17" s="242"/>
      <c r="FR17" s="242"/>
      <c r="FS17" s="242"/>
      <c r="FT17" s="242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2"/>
      <c r="HK17" s="242"/>
      <c r="HL17" s="242"/>
      <c r="HM17" s="242"/>
      <c r="HN17" s="242"/>
      <c r="HO17" s="242"/>
      <c r="HP17" s="242"/>
      <c r="HQ17" s="242"/>
      <c r="HR17" s="242"/>
      <c r="HS17" s="242"/>
      <c r="HT17" s="242"/>
      <c r="HU17" s="242"/>
      <c r="HV17" s="242"/>
      <c r="HW17" s="242"/>
      <c r="HX17" s="242"/>
      <c r="HY17" s="242"/>
      <c r="HZ17" s="242"/>
      <c r="IA17" s="242"/>
      <c r="IB17" s="242"/>
      <c r="IC17" s="242"/>
      <c r="ID17" s="242"/>
      <c r="IE17" s="242"/>
      <c r="IF17" s="242"/>
      <c r="IG17" s="242"/>
      <c r="IH17" s="242"/>
      <c r="II17" s="242"/>
      <c r="IJ17" s="242"/>
      <c r="IK17" s="242"/>
      <c r="IL17" s="242"/>
      <c r="IM17" s="242"/>
      <c r="IN17" s="242"/>
      <c r="IO17" s="242"/>
      <c r="IP17" s="242"/>
      <c r="IQ17" s="242"/>
      <c r="IR17" s="242"/>
      <c r="IS17" s="242"/>
      <c r="IT17" s="242"/>
      <c r="IU17" s="243"/>
    </row>
    <row r="18" s="240" customFormat="1" ht="24.95" customHeight="1" spans="1:255">
      <c r="A18" s="252" t="s">
        <v>761</v>
      </c>
      <c r="B18" s="253">
        <v>0</v>
      </c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2"/>
      <c r="Q18" s="242"/>
      <c r="R18" s="242"/>
      <c r="S18" s="242"/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I18" s="242"/>
      <c r="BJ18" s="242"/>
      <c r="BK18" s="242"/>
      <c r="BL18" s="242"/>
      <c r="BM18" s="242"/>
      <c r="BN18" s="242"/>
      <c r="BO18" s="242"/>
      <c r="BP18" s="242"/>
      <c r="BQ18" s="242"/>
      <c r="BR18" s="242"/>
      <c r="BS18" s="242"/>
      <c r="BT18" s="242"/>
      <c r="BU18" s="242"/>
      <c r="BV18" s="242"/>
      <c r="BW18" s="242"/>
      <c r="BX18" s="242"/>
      <c r="BY18" s="242"/>
      <c r="BZ18" s="242"/>
      <c r="CA18" s="242"/>
      <c r="CB18" s="242"/>
      <c r="CC18" s="242"/>
      <c r="CD18" s="242"/>
      <c r="CE18" s="242"/>
      <c r="CF18" s="242"/>
      <c r="CG18" s="242"/>
      <c r="CH18" s="242"/>
      <c r="CI18" s="242"/>
      <c r="CJ18" s="242"/>
      <c r="CK18" s="242"/>
      <c r="CL18" s="242"/>
      <c r="CM18" s="242"/>
      <c r="CN18" s="242"/>
      <c r="CO18" s="242"/>
      <c r="CP18" s="242"/>
      <c r="CQ18" s="242"/>
      <c r="CR18" s="242"/>
      <c r="CS18" s="242"/>
      <c r="CT18" s="242"/>
      <c r="CU18" s="242"/>
      <c r="CV18" s="242"/>
      <c r="CW18" s="242"/>
      <c r="CX18" s="242"/>
      <c r="CY18" s="242"/>
      <c r="CZ18" s="242"/>
      <c r="DA18" s="242"/>
      <c r="DB18" s="242"/>
      <c r="DC18" s="242"/>
      <c r="DD18" s="242"/>
      <c r="DE18" s="242"/>
      <c r="DF18" s="242"/>
      <c r="DG18" s="242"/>
      <c r="DH18" s="242"/>
      <c r="DI18" s="242"/>
      <c r="DJ18" s="242"/>
      <c r="DK18" s="242"/>
      <c r="DL18" s="242"/>
      <c r="DM18" s="242"/>
      <c r="DN18" s="242"/>
      <c r="DO18" s="242"/>
      <c r="DP18" s="242"/>
      <c r="DQ18" s="242"/>
      <c r="DR18" s="242"/>
      <c r="DS18" s="242"/>
      <c r="DT18" s="242"/>
      <c r="DU18" s="242"/>
      <c r="DV18" s="242"/>
      <c r="DW18" s="242"/>
      <c r="DX18" s="242"/>
      <c r="DY18" s="242"/>
      <c r="DZ18" s="242"/>
      <c r="EA18" s="242"/>
      <c r="EB18" s="242"/>
      <c r="EC18" s="242"/>
      <c r="ED18" s="242"/>
      <c r="EE18" s="242"/>
      <c r="EF18" s="242"/>
      <c r="EG18" s="242"/>
      <c r="EH18" s="242"/>
      <c r="EI18" s="242"/>
      <c r="EJ18" s="242"/>
      <c r="EK18" s="242"/>
      <c r="EL18" s="242"/>
      <c r="EM18" s="242"/>
      <c r="EN18" s="242"/>
      <c r="EO18" s="242"/>
      <c r="EP18" s="242"/>
      <c r="EQ18" s="242"/>
      <c r="ER18" s="242"/>
      <c r="ES18" s="242"/>
      <c r="ET18" s="242"/>
      <c r="EU18" s="242"/>
      <c r="EV18" s="242"/>
      <c r="EW18" s="242"/>
      <c r="EX18" s="242"/>
      <c r="EY18" s="242"/>
      <c r="EZ18" s="242"/>
      <c r="FA18" s="242"/>
      <c r="FB18" s="242"/>
      <c r="FC18" s="242"/>
      <c r="FD18" s="242"/>
      <c r="FE18" s="242"/>
      <c r="FF18" s="242"/>
      <c r="FG18" s="242"/>
      <c r="FH18" s="242"/>
      <c r="FI18" s="242"/>
      <c r="FJ18" s="242"/>
      <c r="FK18" s="242"/>
      <c r="FL18" s="242"/>
      <c r="FM18" s="242"/>
      <c r="FN18" s="242"/>
      <c r="FO18" s="242"/>
      <c r="FP18" s="242"/>
      <c r="FQ18" s="242"/>
      <c r="FR18" s="242"/>
      <c r="FS18" s="242"/>
      <c r="FT18" s="242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2"/>
      <c r="HK18" s="242"/>
      <c r="HL18" s="242"/>
      <c r="HM18" s="242"/>
      <c r="HN18" s="242"/>
      <c r="HO18" s="242"/>
      <c r="HP18" s="242"/>
      <c r="HQ18" s="242"/>
      <c r="HR18" s="242"/>
      <c r="HS18" s="242"/>
      <c r="HT18" s="242"/>
      <c r="HU18" s="242"/>
      <c r="HV18" s="242"/>
      <c r="HW18" s="242"/>
      <c r="HX18" s="242"/>
      <c r="HY18" s="242"/>
      <c r="HZ18" s="242"/>
      <c r="IA18" s="242"/>
      <c r="IB18" s="242"/>
      <c r="IC18" s="242"/>
      <c r="ID18" s="242"/>
      <c r="IE18" s="242"/>
      <c r="IF18" s="242"/>
      <c r="IG18" s="242"/>
      <c r="IH18" s="242"/>
      <c r="II18" s="242"/>
      <c r="IJ18" s="242"/>
      <c r="IK18" s="242"/>
      <c r="IL18" s="242"/>
      <c r="IM18" s="242"/>
      <c r="IN18" s="242"/>
      <c r="IO18" s="242"/>
      <c r="IP18" s="242"/>
      <c r="IQ18" s="242"/>
      <c r="IR18" s="242"/>
      <c r="IS18" s="242"/>
      <c r="IT18" s="242"/>
      <c r="IU18" s="243"/>
    </row>
    <row r="19" s="240" customFormat="1" ht="24.95" customHeight="1" spans="1:255">
      <c r="A19" s="252" t="s">
        <v>130</v>
      </c>
      <c r="B19" s="251">
        <f t="shared" si="2"/>
        <v>0</v>
      </c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242"/>
      <c r="CD19" s="242"/>
      <c r="CE19" s="242"/>
      <c r="CF19" s="242"/>
      <c r="CG19" s="242"/>
      <c r="CH19" s="242"/>
      <c r="CI19" s="242"/>
      <c r="CJ19" s="242"/>
      <c r="CK19" s="242"/>
      <c r="CL19" s="242"/>
      <c r="CM19" s="242"/>
      <c r="CN19" s="242"/>
      <c r="CO19" s="242"/>
      <c r="CP19" s="242"/>
      <c r="CQ19" s="242"/>
      <c r="CR19" s="242"/>
      <c r="CS19" s="242"/>
      <c r="CT19" s="242"/>
      <c r="CU19" s="242"/>
      <c r="CV19" s="242"/>
      <c r="CW19" s="242"/>
      <c r="CX19" s="242"/>
      <c r="CY19" s="242"/>
      <c r="CZ19" s="242"/>
      <c r="DA19" s="242"/>
      <c r="DB19" s="242"/>
      <c r="DC19" s="242"/>
      <c r="DD19" s="242"/>
      <c r="DE19" s="242"/>
      <c r="DF19" s="242"/>
      <c r="DG19" s="242"/>
      <c r="DH19" s="242"/>
      <c r="DI19" s="242"/>
      <c r="DJ19" s="242"/>
      <c r="DK19" s="242"/>
      <c r="DL19" s="242"/>
      <c r="DM19" s="242"/>
      <c r="DN19" s="242"/>
      <c r="DO19" s="242"/>
      <c r="DP19" s="242"/>
      <c r="DQ19" s="242"/>
      <c r="DR19" s="242"/>
      <c r="DS19" s="242"/>
      <c r="DT19" s="242"/>
      <c r="DU19" s="242"/>
      <c r="DV19" s="242"/>
      <c r="DW19" s="242"/>
      <c r="DX19" s="242"/>
      <c r="DY19" s="242"/>
      <c r="DZ19" s="242"/>
      <c r="EA19" s="242"/>
      <c r="EB19" s="242"/>
      <c r="EC19" s="242"/>
      <c r="ED19" s="242"/>
      <c r="EE19" s="242"/>
      <c r="EF19" s="242"/>
      <c r="EG19" s="242"/>
      <c r="EH19" s="242"/>
      <c r="EI19" s="242"/>
      <c r="EJ19" s="242"/>
      <c r="EK19" s="242"/>
      <c r="EL19" s="242"/>
      <c r="EM19" s="242"/>
      <c r="EN19" s="242"/>
      <c r="EO19" s="242"/>
      <c r="EP19" s="242"/>
      <c r="EQ19" s="242"/>
      <c r="ER19" s="242"/>
      <c r="ES19" s="242"/>
      <c r="ET19" s="242"/>
      <c r="EU19" s="242"/>
      <c r="EV19" s="242"/>
      <c r="EW19" s="242"/>
      <c r="EX19" s="242"/>
      <c r="EY19" s="242"/>
      <c r="EZ19" s="242"/>
      <c r="FA19" s="242"/>
      <c r="FB19" s="242"/>
      <c r="FC19" s="242"/>
      <c r="FD19" s="242"/>
      <c r="FE19" s="242"/>
      <c r="FF19" s="242"/>
      <c r="FG19" s="242"/>
      <c r="FH19" s="242"/>
      <c r="FI19" s="242"/>
      <c r="FJ19" s="242"/>
      <c r="FK19" s="242"/>
      <c r="FL19" s="242"/>
      <c r="FM19" s="242"/>
      <c r="FN19" s="242"/>
      <c r="FO19" s="242"/>
      <c r="FP19" s="242"/>
      <c r="FQ19" s="242"/>
      <c r="FR19" s="242"/>
      <c r="FS19" s="242"/>
      <c r="FT19" s="242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2"/>
      <c r="HK19" s="242"/>
      <c r="HL19" s="242"/>
      <c r="HM19" s="242"/>
      <c r="HN19" s="242"/>
      <c r="HO19" s="242"/>
      <c r="HP19" s="242"/>
      <c r="HQ19" s="242"/>
      <c r="HR19" s="242"/>
      <c r="HS19" s="242"/>
      <c r="HT19" s="242"/>
      <c r="HU19" s="242"/>
      <c r="HV19" s="242"/>
      <c r="HW19" s="242"/>
      <c r="HX19" s="242"/>
      <c r="HY19" s="242"/>
      <c r="HZ19" s="242"/>
      <c r="IA19" s="242"/>
      <c r="IB19" s="242"/>
      <c r="IC19" s="242"/>
      <c r="ID19" s="242"/>
      <c r="IE19" s="242"/>
      <c r="IF19" s="242"/>
      <c r="IG19" s="242"/>
      <c r="IH19" s="242"/>
      <c r="II19" s="242"/>
      <c r="IJ19" s="242"/>
      <c r="IK19" s="242"/>
      <c r="IL19" s="242"/>
      <c r="IM19" s="242"/>
      <c r="IN19" s="242"/>
      <c r="IO19" s="242"/>
      <c r="IP19" s="242"/>
      <c r="IQ19" s="242"/>
      <c r="IR19" s="242"/>
      <c r="IS19" s="242"/>
      <c r="IT19" s="242"/>
      <c r="IU19" s="243"/>
    </row>
    <row r="20" s="240" customFormat="1" ht="24.95" customHeight="1" spans="1:255">
      <c r="A20" s="252" t="s">
        <v>131</v>
      </c>
      <c r="B20" s="253">
        <v>0</v>
      </c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42"/>
      <c r="AB20" s="242"/>
      <c r="AC20" s="242"/>
      <c r="AD20" s="242"/>
      <c r="AE20" s="242"/>
      <c r="AF20" s="242"/>
      <c r="AG20" s="242"/>
      <c r="AH20" s="242"/>
      <c r="AI20" s="242"/>
      <c r="AJ20" s="242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242"/>
      <c r="CD20" s="242"/>
      <c r="CE20" s="242"/>
      <c r="CF20" s="242"/>
      <c r="CG20" s="242"/>
      <c r="CH20" s="242"/>
      <c r="CI20" s="242"/>
      <c r="CJ20" s="242"/>
      <c r="CK20" s="242"/>
      <c r="CL20" s="242"/>
      <c r="CM20" s="242"/>
      <c r="CN20" s="242"/>
      <c r="CO20" s="242"/>
      <c r="CP20" s="242"/>
      <c r="CQ20" s="242"/>
      <c r="CR20" s="242"/>
      <c r="CS20" s="242"/>
      <c r="CT20" s="242"/>
      <c r="CU20" s="242"/>
      <c r="CV20" s="242"/>
      <c r="CW20" s="242"/>
      <c r="CX20" s="242"/>
      <c r="CY20" s="242"/>
      <c r="CZ20" s="242"/>
      <c r="DA20" s="242"/>
      <c r="DB20" s="242"/>
      <c r="DC20" s="242"/>
      <c r="DD20" s="242"/>
      <c r="DE20" s="242"/>
      <c r="DF20" s="242"/>
      <c r="DG20" s="242"/>
      <c r="DH20" s="242"/>
      <c r="DI20" s="242"/>
      <c r="DJ20" s="242"/>
      <c r="DK20" s="242"/>
      <c r="DL20" s="242"/>
      <c r="DM20" s="242"/>
      <c r="DN20" s="242"/>
      <c r="DO20" s="242"/>
      <c r="DP20" s="242"/>
      <c r="DQ20" s="242"/>
      <c r="DR20" s="242"/>
      <c r="DS20" s="242"/>
      <c r="DT20" s="242"/>
      <c r="DU20" s="242"/>
      <c r="DV20" s="242"/>
      <c r="DW20" s="242"/>
      <c r="DX20" s="242"/>
      <c r="DY20" s="242"/>
      <c r="DZ20" s="242"/>
      <c r="EA20" s="242"/>
      <c r="EB20" s="242"/>
      <c r="EC20" s="242"/>
      <c r="ED20" s="242"/>
      <c r="EE20" s="242"/>
      <c r="EF20" s="242"/>
      <c r="EG20" s="242"/>
      <c r="EH20" s="242"/>
      <c r="EI20" s="242"/>
      <c r="EJ20" s="242"/>
      <c r="EK20" s="242"/>
      <c r="EL20" s="242"/>
      <c r="EM20" s="242"/>
      <c r="EN20" s="242"/>
      <c r="EO20" s="242"/>
      <c r="EP20" s="242"/>
      <c r="EQ20" s="242"/>
      <c r="ER20" s="242"/>
      <c r="ES20" s="242"/>
      <c r="ET20" s="242"/>
      <c r="EU20" s="242"/>
      <c r="EV20" s="242"/>
      <c r="EW20" s="242"/>
      <c r="EX20" s="242"/>
      <c r="EY20" s="242"/>
      <c r="EZ20" s="242"/>
      <c r="FA20" s="242"/>
      <c r="FB20" s="242"/>
      <c r="FC20" s="242"/>
      <c r="FD20" s="242"/>
      <c r="FE20" s="242"/>
      <c r="FF20" s="242"/>
      <c r="FG20" s="242"/>
      <c r="FH20" s="242"/>
      <c r="FI20" s="242"/>
      <c r="FJ20" s="242"/>
      <c r="FK20" s="242"/>
      <c r="FL20" s="242"/>
      <c r="FM20" s="242"/>
      <c r="FN20" s="242"/>
      <c r="FO20" s="242"/>
      <c r="FP20" s="242"/>
      <c r="FQ20" s="242"/>
      <c r="FR20" s="242"/>
      <c r="FS20" s="242"/>
      <c r="FT20" s="242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2"/>
      <c r="HK20" s="242"/>
      <c r="HL20" s="242"/>
      <c r="HM20" s="242"/>
      <c r="HN20" s="242"/>
      <c r="HO20" s="242"/>
      <c r="HP20" s="242"/>
      <c r="HQ20" s="242"/>
      <c r="HR20" s="242"/>
      <c r="HS20" s="242"/>
      <c r="HT20" s="242"/>
      <c r="HU20" s="242"/>
      <c r="HV20" s="242"/>
      <c r="HW20" s="242"/>
      <c r="HX20" s="242"/>
      <c r="HY20" s="242"/>
      <c r="HZ20" s="242"/>
      <c r="IA20" s="242"/>
      <c r="IB20" s="242"/>
      <c r="IC20" s="242"/>
      <c r="ID20" s="242"/>
      <c r="IE20" s="242"/>
      <c r="IF20" s="242"/>
      <c r="IG20" s="242"/>
      <c r="IH20" s="242"/>
      <c r="II20" s="242"/>
      <c r="IJ20" s="242"/>
      <c r="IK20" s="242"/>
      <c r="IL20" s="242"/>
      <c r="IM20" s="242"/>
      <c r="IN20" s="242"/>
      <c r="IO20" s="242"/>
      <c r="IP20" s="242"/>
      <c r="IQ20" s="242"/>
      <c r="IR20" s="242"/>
      <c r="IS20" s="242"/>
      <c r="IT20" s="242"/>
      <c r="IU20" s="243"/>
    </row>
    <row r="21" s="240" customFormat="1" ht="24.95" customHeight="1" spans="1:255">
      <c r="A21" s="252" t="s">
        <v>132</v>
      </c>
      <c r="B21" s="251">
        <f t="shared" si="2"/>
        <v>0</v>
      </c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42"/>
      <c r="AP21" s="242"/>
      <c r="AQ21" s="242"/>
      <c r="AR21" s="242"/>
      <c r="AS21" s="242"/>
      <c r="AT21" s="242"/>
      <c r="AU21" s="242"/>
      <c r="AV21" s="242"/>
      <c r="AW21" s="242"/>
      <c r="AX21" s="242"/>
      <c r="AY21" s="242"/>
      <c r="AZ21" s="242"/>
      <c r="BA21" s="242"/>
      <c r="BB21" s="242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242"/>
      <c r="CD21" s="242"/>
      <c r="CE21" s="242"/>
      <c r="CF21" s="242"/>
      <c r="CG21" s="242"/>
      <c r="CH21" s="242"/>
      <c r="CI21" s="242"/>
      <c r="CJ21" s="242"/>
      <c r="CK21" s="242"/>
      <c r="CL21" s="242"/>
      <c r="CM21" s="242"/>
      <c r="CN21" s="242"/>
      <c r="CO21" s="242"/>
      <c r="CP21" s="242"/>
      <c r="CQ21" s="242"/>
      <c r="CR21" s="242"/>
      <c r="CS21" s="242"/>
      <c r="CT21" s="242"/>
      <c r="CU21" s="242"/>
      <c r="CV21" s="242"/>
      <c r="CW21" s="242"/>
      <c r="CX21" s="242"/>
      <c r="CY21" s="242"/>
      <c r="CZ21" s="242"/>
      <c r="DA21" s="242"/>
      <c r="DB21" s="242"/>
      <c r="DC21" s="242"/>
      <c r="DD21" s="242"/>
      <c r="DE21" s="242"/>
      <c r="DF21" s="242"/>
      <c r="DG21" s="242"/>
      <c r="DH21" s="242"/>
      <c r="DI21" s="242"/>
      <c r="DJ21" s="242"/>
      <c r="DK21" s="242"/>
      <c r="DL21" s="242"/>
      <c r="DM21" s="242"/>
      <c r="DN21" s="242"/>
      <c r="DO21" s="242"/>
      <c r="DP21" s="242"/>
      <c r="DQ21" s="242"/>
      <c r="DR21" s="242"/>
      <c r="DS21" s="242"/>
      <c r="DT21" s="242"/>
      <c r="DU21" s="242"/>
      <c r="DV21" s="242"/>
      <c r="DW21" s="242"/>
      <c r="DX21" s="242"/>
      <c r="DY21" s="242"/>
      <c r="DZ21" s="242"/>
      <c r="EA21" s="242"/>
      <c r="EB21" s="242"/>
      <c r="EC21" s="242"/>
      <c r="ED21" s="242"/>
      <c r="EE21" s="242"/>
      <c r="EF21" s="242"/>
      <c r="EG21" s="242"/>
      <c r="EH21" s="242"/>
      <c r="EI21" s="242"/>
      <c r="EJ21" s="242"/>
      <c r="EK21" s="242"/>
      <c r="EL21" s="242"/>
      <c r="EM21" s="242"/>
      <c r="EN21" s="242"/>
      <c r="EO21" s="242"/>
      <c r="EP21" s="242"/>
      <c r="EQ21" s="242"/>
      <c r="ER21" s="242"/>
      <c r="ES21" s="242"/>
      <c r="ET21" s="242"/>
      <c r="EU21" s="242"/>
      <c r="EV21" s="242"/>
      <c r="EW21" s="242"/>
      <c r="EX21" s="242"/>
      <c r="EY21" s="242"/>
      <c r="EZ21" s="242"/>
      <c r="FA21" s="242"/>
      <c r="FB21" s="242"/>
      <c r="FC21" s="242"/>
      <c r="FD21" s="242"/>
      <c r="FE21" s="242"/>
      <c r="FF21" s="242"/>
      <c r="FG21" s="242"/>
      <c r="FH21" s="242"/>
      <c r="FI21" s="242"/>
      <c r="FJ21" s="242"/>
      <c r="FK21" s="242"/>
      <c r="FL21" s="242"/>
      <c r="FM21" s="242"/>
      <c r="FN21" s="242"/>
      <c r="FO21" s="242"/>
      <c r="FP21" s="242"/>
      <c r="FQ21" s="242"/>
      <c r="FR21" s="242"/>
      <c r="FS21" s="242"/>
      <c r="FT21" s="242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2"/>
      <c r="HK21" s="242"/>
      <c r="HL21" s="242"/>
      <c r="HM21" s="242"/>
      <c r="HN21" s="242"/>
      <c r="HO21" s="242"/>
      <c r="HP21" s="242"/>
      <c r="HQ21" s="242"/>
      <c r="HR21" s="242"/>
      <c r="HS21" s="242"/>
      <c r="HT21" s="242"/>
      <c r="HU21" s="242"/>
      <c r="HV21" s="242"/>
      <c r="HW21" s="242"/>
      <c r="HX21" s="242"/>
      <c r="HY21" s="242"/>
      <c r="HZ21" s="242"/>
      <c r="IA21" s="242"/>
      <c r="IB21" s="242"/>
      <c r="IC21" s="242"/>
      <c r="ID21" s="242"/>
      <c r="IE21" s="242"/>
      <c r="IF21" s="242"/>
      <c r="IG21" s="242"/>
      <c r="IH21" s="242"/>
      <c r="II21" s="242"/>
      <c r="IJ21" s="242"/>
      <c r="IK21" s="242"/>
      <c r="IL21" s="242"/>
      <c r="IM21" s="242"/>
      <c r="IN21" s="242"/>
      <c r="IO21" s="242"/>
      <c r="IP21" s="242"/>
      <c r="IQ21" s="242"/>
      <c r="IR21" s="242"/>
      <c r="IS21" s="242"/>
      <c r="IT21" s="242"/>
      <c r="IU21" s="243"/>
    </row>
    <row r="22" s="240" customFormat="1" ht="24.95" customHeight="1" spans="1:255">
      <c r="A22" s="252" t="s">
        <v>133</v>
      </c>
      <c r="B22" s="253">
        <v>0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2"/>
      <c r="AY22" s="242"/>
      <c r="AZ22" s="242"/>
      <c r="BA22" s="242"/>
      <c r="BB22" s="242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242"/>
      <c r="CD22" s="242"/>
      <c r="CE22" s="242"/>
      <c r="CF22" s="242"/>
      <c r="CG22" s="242"/>
      <c r="CH22" s="242"/>
      <c r="CI22" s="242"/>
      <c r="CJ22" s="242"/>
      <c r="CK22" s="242"/>
      <c r="CL22" s="242"/>
      <c r="CM22" s="242"/>
      <c r="CN22" s="242"/>
      <c r="CO22" s="242"/>
      <c r="CP22" s="242"/>
      <c r="CQ22" s="242"/>
      <c r="CR22" s="242"/>
      <c r="CS22" s="242"/>
      <c r="CT22" s="242"/>
      <c r="CU22" s="242"/>
      <c r="CV22" s="242"/>
      <c r="CW22" s="242"/>
      <c r="CX22" s="242"/>
      <c r="CY22" s="242"/>
      <c r="CZ22" s="242"/>
      <c r="DA22" s="242"/>
      <c r="DB22" s="242"/>
      <c r="DC22" s="242"/>
      <c r="DD22" s="242"/>
      <c r="DE22" s="242"/>
      <c r="DF22" s="242"/>
      <c r="DG22" s="242"/>
      <c r="DH22" s="242"/>
      <c r="DI22" s="242"/>
      <c r="DJ22" s="242"/>
      <c r="DK22" s="242"/>
      <c r="DL22" s="242"/>
      <c r="DM22" s="242"/>
      <c r="DN22" s="242"/>
      <c r="DO22" s="242"/>
      <c r="DP22" s="242"/>
      <c r="DQ22" s="242"/>
      <c r="DR22" s="242"/>
      <c r="DS22" s="242"/>
      <c r="DT22" s="242"/>
      <c r="DU22" s="242"/>
      <c r="DV22" s="242"/>
      <c r="DW22" s="242"/>
      <c r="DX22" s="242"/>
      <c r="DY22" s="242"/>
      <c r="DZ22" s="242"/>
      <c r="EA22" s="242"/>
      <c r="EB22" s="242"/>
      <c r="EC22" s="242"/>
      <c r="ED22" s="242"/>
      <c r="EE22" s="242"/>
      <c r="EF22" s="242"/>
      <c r="EG22" s="242"/>
      <c r="EH22" s="242"/>
      <c r="EI22" s="242"/>
      <c r="EJ22" s="242"/>
      <c r="EK22" s="242"/>
      <c r="EL22" s="242"/>
      <c r="EM22" s="242"/>
      <c r="EN22" s="242"/>
      <c r="EO22" s="242"/>
      <c r="EP22" s="242"/>
      <c r="EQ22" s="242"/>
      <c r="ER22" s="242"/>
      <c r="ES22" s="242"/>
      <c r="ET22" s="242"/>
      <c r="EU22" s="242"/>
      <c r="EV22" s="242"/>
      <c r="EW22" s="242"/>
      <c r="EX22" s="242"/>
      <c r="EY22" s="242"/>
      <c r="EZ22" s="242"/>
      <c r="FA22" s="242"/>
      <c r="FB22" s="242"/>
      <c r="FC22" s="242"/>
      <c r="FD22" s="242"/>
      <c r="FE22" s="242"/>
      <c r="FF22" s="242"/>
      <c r="FG22" s="242"/>
      <c r="FH22" s="242"/>
      <c r="FI22" s="242"/>
      <c r="FJ22" s="242"/>
      <c r="FK22" s="242"/>
      <c r="FL22" s="242"/>
      <c r="FM22" s="242"/>
      <c r="FN22" s="242"/>
      <c r="FO22" s="242"/>
      <c r="FP22" s="242"/>
      <c r="FQ22" s="242"/>
      <c r="FR22" s="242"/>
      <c r="FS22" s="242"/>
      <c r="FT22" s="242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2"/>
      <c r="HK22" s="242"/>
      <c r="HL22" s="242"/>
      <c r="HM22" s="242"/>
      <c r="HN22" s="242"/>
      <c r="HO22" s="242"/>
      <c r="HP22" s="242"/>
      <c r="HQ22" s="242"/>
      <c r="HR22" s="242"/>
      <c r="HS22" s="242"/>
      <c r="HT22" s="242"/>
      <c r="HU22" s="242"/>
      <c r="HV22" s="242"/>
      <c r="HW22" s="242"/>
      <c r="HX22" s="242"/>
      <c r="HY22" s="242"/>
      <c r="HZ22" s="242"/>
      <c r="IA22" s="242"/>
      <c r="IB22" s="242"/>
      <c r="IC22" s="242"/>
      <c r="ID22" s="242"/>
      <c r="IE22" s="242"/>
      <c r="IF22" s="242"/>
      <c r="IG22" s="242"/>
      <c r="IH22" s="242"/>
      <c r="II22" s="242"/>
      <c r="IJ22" s="242"/>
      <c r="IK22" s="242"/>
      <c r="IL22" s="242"/>
      <c r="IM22" s="242"/>
      <c r="IN22" s="242"/>
      <c r="IO22" s="242"/>
      <c r="IP22" s="242"/>
      <c r="IQ22" s="242"/>
      <c r="IR22" s="242"/>
      <c r="IS22" s="242"/>
      <c r="IT22" s="242"/>
      <c r="IU22" s="243"/>
    </row>
    <row r="23" s="241" customFormat="1" ht="24.95" customHeight="1" spans="1:255">
      <c r="A23" s="252" t="s">
        <v>134</v>
      </c>
      <c r="B23" s="251">
        <f>SUM(B24:B42)</f>
        <v>0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42"/>
      <c r="AP23" s="242"/>
      <c r="AQ23" s="242"/>
      <c r="AR23" s="242"/>
      <c r="AS23" s="242"/>
      <c r="AT23" s="242"/>
      <c r="AU23" s="242"/>
      <c r="AV23" s="242"/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242"/>
      <c r="BI23" s="242"/>
      <c r="BJ23" s="242"/>
      <c r="BK23" s="242"/>
      <c r="BL23" s="242"/>
      <c r="BM23" s="242"/>
      <c r="BN23" s="242"/>
      <c r="BO23" s="242"/>
      <c r="BP23" s="242"/>
      <c r="BQ23" s="242"/>
      <c r="BR23" s="242"/>
      <c r="BS23" s="242"/>
      <c r="BT23" s="242"/>
      <c r="BU23" s="242"/>
      <c r="BV23" s="242"/>
      <c r="BW23" s="242"/>
      <c r="BX23" s="242"/>
      <c r="BY23" s="242"/>
      <c r="BZ23" s="242"/>
      <c r="CA23" s="242"/>
      <c r="CB23" s="242"/>
      <c r="CC23" s="242"/>
      <c r="CD23" s="242"/>
      <c r="CE23" s="242"/>
      <c r="CF23" s="242"/>
      <c r="CG23" s="242"/>
      <c r="CH23" s="242"/>
      <c r="CI23" s="242"/>
      <c r="CJ23" s="242"/>
      <c r="CK23" s="242"/>
      <c r="CL23" s="242"/>
      <c r="CM23" s="242"/>
      <c r="CN23" s="242"/>
      <c r="CO23" s="242"/>
      <c r="CP23" s="242"/>
      <c r="CQ23" s="242"/>
      <c r="CR23" s="242"/>
      <c r="CS23" s="242"/>
      <c r="CT23" s="242"/>
      <c r="CU23" s="242"/>
      <c r="CV23" s="242"/>
      <c r="CW23" s="242"/>
      <c r="CX23" s="242"/>
      <c r="CY23" s="242"/>
      <c r="CZ23" s="242"/>
      <c r="DA23" s="242"/>
      <c r="DB23" s="242"/>
      <c r="DC23" s="242"/>
      <c r="DD23" s="242"/>
      <c r="DE23" s="242"/>
      <c r="DF23" s="242"/>
      <c r="DG23" s="242"/>
      <c r="DH23" s="242"/>
      <c r="DI23" s="242"/>
      <c r="DJ23" s="242"/>
      <c r="DK23" s="242"/>
      <c r="DL23" s="242"/>
      <c r="DM23" s="242"/>
      <c r="DN23" s="242"/>
      <c r="DO23" s="242"/>
      <c r="DP23" s="242"/>
      <c r="DQ23" s="242"/>
      <c r="DR23" s="242"/>
      <c r="DS23" s="242"/>
      <c r="DT23" s="242"/>
      <c r="DU23" s="242"/>
      <c r="DV23" s="242"/>
      <c r="DW23" s="242"/>
      <c r="DX23" s="242"/>
      <c r="DY23" s="242"/>
      <c r="DZ23" s="242"/>
      <c r="EA23" s="242"/>
      <c r="EB23" s="242"/>
      <c r="EC23" s="242"/>
      <c r="ED23" s="242"/>
      <c r="EE23" s="242"/>
      <c r="EF23" s="242"/>
      <c r="EG23" s="242"/>
      <c r="EH23" s="242"/>
      <c r="EI23" s="242"/>
      <c r="EJ23" s="242"/>
      <c r="EK23" s="242"/>
      <c r="EL23" s="242"/>
      <c r="EM23" s="242"/>
      <c r="EN23" s="242"/>
      <c r="EO23" s="242"/>
      <c r="EP23" s="242"/>
      <c r="EQ23" s="242"/>
      <c r="ER23" s="242"/>
      <c r="ES23" s="242"/>
      <c r="ET23" s="242"/>
      <c r="EU23" s="242"/>
      <c r="EV23" s="242"/>
      <c r="EW23" s="242"/>
      <c r="EX23" s="242"/>
      <c r="EY23" s="242"/>
      <c r="EZ23" s="242"/>
      <c r="FA23" s="242"/>
      <c r="FB23" s="242"/>
      <c r="FC23" s="242"/>
      <c r="FD23" s="242"/>
      <c r="FE23" s="242"/>
      <c r="FF23" s="242"/>
      <c r="FG23" s="242"/>
      <c r="FH23" s="242"/>
      <c r="FI23" s="242"/>
      <c r="FJ23" s="242"/>
      <c r="FK23" s="242"/>
      <c r="FL23" s="242"/>
      <c r="FM23" s="242"/>
      <c r="FN23" s="242"/>
      <c r="FO23" s="242"/>
      <c r="FP23" s="242"/>
      <c r="FQ23" s="242"/>
      <c r="FR23" s="242"/>
      <c r="FS23" s="242"/>
      <c r="FT23" s="242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2"/>
      <c r="HK23" s="242"/>
      <c r="HL23" s="242"/>
      <c r="HM23" s="242"/>
      <c r="HN23" s="242"/>
      <c r="HO23" s="242"/>
      <c r="HP23" s="242"/>
      <c r="HQ23" s="242"/>
      <c r="HR23" s="242"/>
      <c r="HS23" s="242"/>
      <c r="HT23" s="242"/>
      <c r="HU23" s="242"/>
      <c r="HV23" s="242"/>
      <c r="HW23" s="242"/>
      <c r="HX23" s="242"/>
      <c r="HY23" s="242"/>
      <c r="HZ23" s="242"/>
      <c r="IA23" s="242"/>
      <c r="IB23" s="242"/>
      <c r="IC23" s="242"/>
      <c r="ID23" s="242"/>
      <c r="IE23" s="242"/>
      <c r="IF23" s="242"/>
      <c r="IG23" s="242"/>
      <c r="IH23" s="242"/>
      <c r="II23" s="242"/>
      <c r="IJ23" s="242"/>
      <c r="IK23" s="242"/>
      <c r="IL23" s="242"/>
      <c r="IM23" s="242"/>
      <c r="IN23" s="242"/>
      <c r="IO23" s="242"/>
      <c r="IP23" s="242"/>
      <c r="IQ23" s="242"/>
      <c r="IR23" s="242"/>
      <c r="IS23" s="242"/>
      <c r="IT23" s="242"/>
      <c r="IU23" s="243"/>
    </row>
    <row r="24" ht="27.75" customHeight="1" spans="1:2">
      <c r="A24" s="254" t="s">
        <v>137</v>
      </c>
      <c r="B24" s="253">
        <v>0</v>
      </c>
    </row>
  </sheetData>
  <mergeCells count="1">
    <mergeCell ref="A2:B2"/>
  </mergeCells>
  <pageMargins left="0.9" right="0.2" top="1" bottom="1" header="0.51" footer="0.51"/>
  <pageSetup paperSize="9" firstPageNumber="42" orientation="portrait" useFirstPageNumber="1"/>
  <headerFooter alignWithMargins="0" scaleWithDoc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L19" sqref="L19"/>
    </sheetView>
  </sheetViews>
  <sheetFormatPr defaultColWidth="10" defaultRowHeight="13.5"/>
  <cols>
    <col min="1" max="1" width="29.45" style="61" customWidth="1"/>
    <col min="2" max="2" width="9.76666666666667" style="61" customWidth="1"/>
    <col min="3" max="17" width="11.2833333333333" style="61" customWidth="1"/>
    <col min="18" max="19" width="9.76666666666667" style="61" customWidth="1"/>
    <col min="20" max="16384" width="10" style="61"/>
  </cols>
  <sheetData>
    <row r="1" s="61" customFormat="1" ht="47.4" customHeight="1" spans="1:17">
      <c r="A1" s="62" t="s">
        <v>762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="61" customFormat="1" ht="42.25" customHeight="1" spans="1:17">
      <c r="A2" s="233" t="s">
        <v>62</v>
      </c>
      <c r="B2" s="63" t="s">
        <v>763</v>
      </c>
      <c r="C2" s="234" t="s">
        <v>764</v>
      </c>
      <c r="D2" s="234" t="s">
        <v>765</v>
      </c>
      <c r="E2" s="234" t="s">
        <v>766</v>
      </c>
      <c r="F2" s="234" t="s">
        <v>767</v>
      </c>
      <c r="G2" s="234" t="s">
        <v>768</v>
      </c>
      <c r="H2" s="234" t="s">
        <v>769</v>
      </c>
      <c r="I2" s="234" t="s">
        <v>770</v>
      </c>
      <c r="J2" s="234" t="s">
        <v>771</v>
      </c>
      <c r="K2" s="234" t="s">
        <v>772</v>
      </c>
      <c r="L2" s="234" t="s">
        <v>773</v>
      </c>
      <c r="M2" s="234" t="s">
        <v>774</v>
      </c>
      <c r="N2" s="234" t="s">
        <v>775</v>
      </c>
      <c r="O2" s="234" t="s">
        <v>776</v>
      </c>
      <c r="P2" s="234" t="s">
        <v>777</v>
      </c>
      <c r="Q2" s="234" t="s">
        <v>137</v>
      </c>
    </row>
    <row r="3" s="61" customFormat="1" ht="28.45" customHeight="1" spans="1:17">
      <c r="A3" s="64" t="s">
        <v>778</v>
      </c>
      <c r="B3" s="64">
        <f t="shared" ref="B3:Q3" si="0">SUM(B4:B33)</f>
        <v>143149.58</v>
      </c>
      <c r="C3" s="64">
        <f t="shared" si="0"/>
        <v>65216.154341</v>
      </c>
      <c r="D3" s="64">
        <f t="shared" si="0"/>
        <v>37854.925586</v>
      </c>
      <c r="E3" s="64">
        <f t="shared" si="0"/>
        <v>0</v>
      </c>
      <c r="F3" s="64">
        <f t="shared" si="0"/>
        <v>0</v>
      </c>
      <c r="G3" s="64">
        <f t="shared" si="0"/>
        <v>1483.770153</v>
      </c>
      <c r="H3" s="64">
        <f t="shared" si="0"/>
        <v>0</v>
      </c>
      <c r="I3" s="64">
        <f t="shared" si="0"/>
        <v>0</v>
      </c>
      <c r="J3" s="64">
        <f t="shared" si="0"/>
        <v>0</v>
      </c>
      <c r="K3" s="64">
        <f t="shared" si="0"/>
        <v>4853.04992</v>
      </c>
      <c r="L3" s="64">
        <f t="shared" si="0"/>
        <v>11312</v>
      </c>
      <c r="M3" s="64">
        <f t="shared" si="0"/>
        <v>3610</v>
      </c>
      <c r="N3" s="64">
        <f t="shared" si="0"/>
        <v>0</v>
      </c>
      <c r="O3" s="64">
        <f t="shared" si="0"/>
        <v>0</v>
      </c>
      <c r="P3" s="64">
        <f t="shared" si="0"/>
        <v>0</v>
      </c>
      <c r="Q3" s="64">
        <f t="shared" si="0"/>
        <v>18819.68</v>
      </c>
    </row>
    <row r="4" s="61" customFormat="1" ht="29.3" customHeight="1" spans="1:17">
      <c r="A4" s="235" t="s">
        <v>779</v>
      </c>
      <c r="B4" s="236">
        <f t="shared" ref="B4:B33" si="1">SUM(C4:Q4)</f>
        <v>50880.343411</v>
      </c>
      <c r="C4" s="237">
        <v>28592.557648</v>
      </c>
      <c r="D4" s="237">
        <v>15528.046333</v>
      </c>
      <c r="E4" s="237"/>
      <c r="F4" s="237"/>
      <c r="G4" s="237">
        <v>884.38951</v>
      </c>
      <c r="H4" s="237"/>
      <c r="I4" s="237"/>
      <c r="J4" s="237"/>
      <c r="K4" s="237">
        <v>133.24992</v>
      </c>
      <c r="L4" s="237"/>
      <c r="M4" s="237"/>
      <c r="N4" s="237"/>
      <c r="O4" s="237"/>
      <c r="P4" s="237"/>
      <c r="Q4" s="239">
        <f>8193-2400-50.9</f>
        <v>5742.1</v>
      </c>
    </row>
    <row r="5" s="61" customFormat="1" ht="29.3" customHeight="1" spans="1:17">
      <c r="A5" s="235" t="s">
        <v>780</v>
      </c>
      <c r="B5" s="238">
        <f t="shared" si="1"/>
        <v>0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</row>
    <row r="6" s="61" customFormat="1" ht="29.3" customHeight="1" spans="1:17">
      <c r="A6" s="235" t="s">
        <v>781</v>
      </c>
      <c r="B6" s="236">
        <f t="shared" si="1"/>
        <v>288.98</v>
      </c>
      <c r="C6" s="237">
        <v>2.2</v>
      </c>
      <c r="D6" s="239">
        <f>306.48-19.7</f>
        <v>286.78</v>
      </c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</row>
    <row r="7" s="61" customFormat="1" ht="29.3" customHeight="1" spans="1:17">
      <c r="A7" s="235" t="s">
        <v>782</v>
      </c>
      <c r="B7" s="236">
        <f t="shared" si="1"/>
        <v>1179.89988</v>
      </c>
      <c r="C7" s="237">
        <v>801.5743</v>
      </c>
      <c r="D7" s="239">
        <f>160.24558+19.7</f>
        <v>179.94558</v>
      </c>
      <c r="E7" s="237"/>
      <c r="F7" s="237"/>
      <c r="G7" s="237">
        <v>7.3</v>
      </c>
      <c r="H7" s="237"/>
      <c r="I7" s="237"/>
      <c r="J7" s="237"/>
      <c r="K7" s="237">
        <v>30.5</v>
      </c>
      <c r="L7" s="237"/>
      <c r="M7" s="237"/>
      <c r="N7" s="237"/>
      <c r="O7" s="237"/>
      <c r="P7" s="237"/>
      <c r="Q7" s="239">
        <f>[1]表9!AP7</f>
        <v>160.58</v>
      </c>
    </row>
    <row r="8" s="61" customFormat="1" ht="29.3" customHeight="1" spans="1:17">
      <c r="A8" s="235" t="s">
        <v>783</v>
      </c>
      <c r="B8" s="238">
        <f t="shared" si="1"/>
        <v>23984.114914</v>
      </c>
      <c r="C8" s="237">
        <v>18923.195914</v>
      </c>
      <c r="D8" s="237">
        <v>4891.319</v>
      </c>
      <c r="E8" s="237"/>
      <c r="F8" s="237"/>
      <c r="G8" s="237"/>
      <c r="H8" s="237"/>
      <c r="I8" s="237"/>
      <c r="J8" s="237"/>
      <c r="K8" s="237">
        <v>169.6</v>
      </c>
      <c r="L8" s="237"/>
      <c r="M8" s="237"/>
      <c r="N8" s="237"/>
      <c r="O8" s="237"/>
      <c r="P8" s="237"/>
      <c r="Q8" s="237"/>
    </row>
    <row r="9" s="61" customFormat="1" ht="29.3" customHeight="1" spans="1:17">
      <c r="A9" s="235" t="s">
        <v>784</v>
      </c>
      <c r="B9" s="238">
        <f t="shared" si="1"/>
        <v>177.054064</v>
      </c>
      <c r="C9" s="237">
        <v>77.4523</v>
      </c>
      <c r="D9" s="237">
        <v>99.601764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</row>
    <row r="10" s="61" customFormat="1" ht="29.3" customHeight="1" spans="1:17">
      <c r="A10" s="235" t="s">
        <v>785</v>
      </c>
      <c r="B10" s="236">
        <f t="shared" si="1"/>
        <v>577.312552</v>
      </c>
      <c r="C10" s="237">
        <v>105.7821</v>
      </c>
      <c r="D10" s="237">
        <v>95.17386</v>
      </c>
      <c r="E10" s="237"/>
      <c r="F10" s="237"/>
      <c r="G10" s="237">
        <v>207.356592</v>
      </c>
      <c r="H10" s="237"/>
      <c r="I10" s="237"/>
      <c r="J10" s="237"/>
      <c r="K10" s="237"/>
      <c r="L10" s="237"/>
      <c r="M10" s="237"/>
      <c r="N10" s="237"/>
      <c r="O10" s="237"/>
      <c r="P10" s="237"/>
      <c r="Q10" s="239">
        <f>[1]表9!AP10</f>
        <v>169</v>
      </c>
    </row>
    <row r="11" s="61" customFormat="1" ht="29.3" customHeight="1" spans="1:17">
      <c r="A11" s="235" t="s">
        <v>786</v>
      </c>
      <c r="B11" s="236">
        <f t="shared" si="1"/>
        <v>25516.037727</v>
      </c>
      <c r="C11" s="237">
        <v>8624.026255</v>
      </c>
      <c r="D11" s="237">
        <v>1933.516332</v>
      </c>
      <c r="E11" s="237"/>
      <c r="F11" s="237"/>
      <c r="G11" s="237">
        <v>174.89514</v>
      </c>
      <c r="H11" s="237"/>
      <c r="I11" s="237"/>
      <c r="J11" s="237"/>
      <c r="K11" s="237">
        <v>4405.6</v>
      </c>
      <c r="L11" s="239">
        <f>[1]表9!AM11-1713.6</f>
        <v>10378</v>
      </c>
      <c r="M11" s="237"/>
      <c r="N11" s="237"/>
      <c r="O11" s="237"/>
      <c r="P11" s="237"/>
      <c r="Q11" s="237"/>
    </row>
    <row r="12" s="61" customFormat="1" ht="29.3" customHeight="1" spans="1:17">
      <c r="A12" s="235" t="s">
        <v>787</v>
      </c>
      <c r="B12" s="238">
        <f t="shared" si="1"/>
        <v>0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="61" customFormat="1" ht="29.3" customHeight="1" spans="1:17">
      <c r="A13" s="235" t="s">
        <v>788</v>
      </c>
      <c r="B13" s="236">
        <f t="shared" si="1"/>
        <v>7850.080696</v>
      </c>
      <c r="C13" s="239">
        <f>3036.08664+265+140</f>
        <v>3441.08664</v>
      </c>
      <c r="D13" s="239">
        <f>901.146216+2437</f>
        <v>3338.146216</v>
      </c>
      <c r="E13" s="237"/>
      <c r="F13" s="237"/>
      <c r="G13" s="237">
        <v>106.74784</v>
      </c>
      <c r="H13" s="237"/>
      <c r="I13" s="237"/>
      <c r="J13" s="237"/>
      <c r="K13" s="237">
        <v>30.1</v>
      </c>
      <c r="L13" s="237">
        <v>934</v>
      </c>
      <c r="M13" s="237"/>
      <c r="N13" s="237"/>
      <c r="O13" s="237"/>
      <c r="P13" s="237"/>
      <c r="Q13" s="237"/>
    </row>
    <row r="14" s="61" customFormat="1" ht="29.3" customHeight="1" spans="1:17">
      <c r="A14" s="235" t="s">
        <v>789</v>
      </c>
      <c r="B14" s="238">
        <f t="shared" si="1"/>
        <v>154.847476</v>
      </c>
      <c r="C14" s="237"/>
      <c r="D14" s="237">
        <v>148.1</v>
      </c>
      <c r="E14" s="237"/>
      <c r="F14" s="237"/>
      <c r="G14" s="237">
        <v>6.747476</v>
      </c>
      <c r="H14" s="237"/>
      <c r="I14" s="237"/>
      <c r="J14" s="237"/>
      <c r="K14" s="237"/>
      <c r="L14" s="237"/>
      <c r="M14" s="237"/>
      <c r="N14" s="237"/>
      <c r="O14" s="237"/>
      <c r="P14" s="237"/>
      <c r="Q14" s="237"/>
    </row>
    <row r="15" s="61" customFormat="1" ht="29.3" customHeight="1" spans="1:17">
      <c r="A15" s="235" t="s">
        <v>790</v>
      </c>
      <c r="B15" s="238">
        <f t="shared" si="1"/>
        <v>8637.265027</v>
      </c>
      <c r="C15" s="237">
        <v>1365.0821</v>
      </c>
      <c r="D15" s="237">
        <v>7272.182927</v>
      </c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</row>
    <row r="16" s="61" customFormat="1" ht="29.3" customHeight="1" spans="1:17">
      <c r="A16" s="235" t="s">
        <v>791</v>
      </c>
      <c r="B16" s="236">
        <f t="shared" si="1"/>
        <v>4897.866749</v>
      </c>
      <c r="C16" s="237">
        <v>598.8902</v>
      </c>
      <c r="D16" s="237">
        <v>2952.877018</v>
      </c>
      <c r="E16" s="237"/>
      <c r="F16" s="237"/>
      <c r="G16" s="237">
        <v>62.899531</v>
      </c>
      <c r="H16" s="237"/>
      <c r="I16" s="237"/>
      <c r="J16" s="237"/>
      <c r="K16" s="237">
        <v>74.2</v>
      </c>
      <c r="L16" s="237"/>
      <c r="M16" s="237"/>
      <c r="N16" s="237"/>
      <c r="O16" s="237"/>
      <c r="P16" s="237"/>
      <c r="Q16" s="239">
        <v>1209</v>
      </c>
    </row>
    <row r="17" s="61" customFormat="1" ht="29.3" customHeight="1" spans="1:17">
      <c r="A17" s="235" t="s">
        <v>792</v>
      </c>
      <c r="B17" s="238">
        <f t="shared" si="1"/>
        <v>963.125112</v>
      </c>
      <c r="C17" s="237">
        <v>150.2808</v>
      </c>
      <c r="D17" s="237">
        <v>812.844312</v>
      </c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</row>
    <row r="18" s="61" customFormat="1" ht="29.3" customHeight="1" spans="1:17">
      <c r="A18" s="235" t="s">
        <v>793</v>
      </c>
      <c r="B18" s="238">
        <f t="shared" si="1"/>
        <v>0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</row>
    <row r="19" s="61" customFormat="1" ht="29.3" customHeight="1" spans="1:17">
      <c r="A19" s="235" t="s">
        <v>794</v>
      </c>
      <c r="B19" s="238">
        <f t="shared" si="1"/>
        <v>184.765782</v>
      </c>
      <c r="C19" s="237">
        <v>24.4646</v>
      </c>
      <c r="D19" s="237">
        <v>160.301182</v>
      </c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</row>
    <row r="20" s="61" customFormat="1" ht="29.3" customHeight="1" spans="1:17">
      <c r="A20" s="235" t="s">
        <v>795</v>
      </c>
      <c r="B20" s="238">
        <f t="shared" si="1"/>
        <v>0</v>
      </c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</row>
    <row r="21" s="61" customFormat="1" ht="29.3" customHeight="1" spans="1:17">
      <c r="A21" s="235" t="s">
        <v>796</v>
      </c>
      <c r="B21" s="238">
        <f t="shared" si="1"/>
        <v>0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</row>
    <row r="22" s="61" customFormat="1" ht="29.3" customHeight="1" spans="1:17">
      <c r="A22" s="235" t="s">
        <v>797</v>
      </c>
      <c r="B22" s="238">
        <f t="shared" si="1"/>
        <v>257.837216</v>
      </c>
      <c r="C22" s="237">
        <v>212.2112</v>
      </c>
      <c r="D22" s="237">
        <v>45.626016</v>
      </c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</row>
    <row r="23" s="61" customFormat="1" ht="29.3" customHeight="1" spans="1:17">
      <c r="A23" s="235" t="s">
        <v>798</v>
      </c>
      <c r="B23" s="236">
        <f t="shared" si="1"/>
        <v>10686.150848</v>
      </c>
      <c r="C23" s="237">
        <v>1513.716784</v>
      </c>
      <c r="D23" s="237"/>
      <c r="E23" s="237"/>
      <c r="F23" s="237"/>
      <c r="G23" s="237">
        <v>33.434064</v>
      </c>
      <c r="H23" s="237"/>
      <c r="I23" s="237"/>
      <c r="J23" s="237"/>
      <c r="K23" s="237"/>
      <c r="L23" s="237"/>
      <c r="M23" s="237"/>
      <c r="N23" s="237"/>
      <c r="O23" s="237"/>
      <c r="P23" s="237"/>
      <c r="Q23" s="239">
        <f>9139</f>
        <v>9139</v>
      </c>
    </row>
    <row r="24" s="61" customFormat="1" ht="29.3" customHeight="1" spans="1:17">
      <c r="A24" s="235" t="s">
        <v>799</v>
      </c>
      <c r="B24" s="236">
        <f t="shared" si="1"/>
        <v>50.9</v>
      </c>
      <c r="C24" s="237"/>
      <c r="D24" s="239">
        <v>50.9</v>
      </c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</row>
    <row r="25" s="61" customFormat="1" ht="29.3" customHeight="1" spans="1:17">
      <c r="A25" s="235" t="s">
        <v>800</v>
      </c>
      <c r="B25" s="238">
        <f t="shared" si="1"/>
        <v>0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</row>
    <row r="26" s="61" customFormat="1" ht="29.3" customHeight="1" spans="1:17">
      <c r="A26" s="235" t="s">
        <v>801</v>
      </c>
      <c r="B26" s="238">
        <f t="shared" si="1"/>
        <v>852.998546</v>
      </c>
      <c r="C26" s="237">
        <v>783.6335</v>
      </c>
      <c r="D26" s="237">
        <v>59.565046</v>
      </c>
      <c r="E26" s="237"/>
      <c r="F26" s="237"/>
      <c r="G26" s="237"/>
      <c r="H26" s="237"/>
      <c r="I26" s="237"/>
      <c r="J26" s="237"/>
      <c r="K26" s="237">
        <v>9.8</v>
      </c>
      <c r="L26" s="237"/>
      <c r="M26" s="237"/>
      <c r="N26" s="237"/>
      <c r="O26" s="237"/>
      <c r="P26" s="237"/>
      <c r="Q26" s="237"/>
    </row>
    <row r="27" s="61" customFormat="1" ht="29.3" customHeight="1" spans="1:17">
      <c r="A27" s="235" t="s">
        <v>802</v>
      </c>
      <c r="B27" s="236">
        <f t="shared" si="1"/>
        <v>2400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9">
        <v>2400</v>
      </c>
    </row>
    <row r="28" s="61" customFormat="1" ht="29.3" customHeight="1" spans="1:17">
      <c r="A28" s="235" t="s">
        <v>803</v>
      </c>
      <c r="B28" s="238">
        <f t="shared" si="1"/>
        <v>0</v>
      </c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</row>
    <row r="29" s="61" customFormat="1" ht="29.3" customHeight="1" spans="1:17">
      <c r="A29" s="235" t="s">
        <v>804</v>
      </c>
      <c r="B29" s="238">
        <f t="shared" si="1"/>
        <v>0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</row>
    <row r="30" s="61" customFormat="1" ht="29.3" customHeight="1" spans="1:17">
      <c r="A30" s="235" t="s">
        <v>805</v>
      </c>
      <c r="B30" s="238">
        <f t="shared" si="1"/>
        <v>0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</row>
    <row r="31" s="61" customFormat="1" ht="29.3" customHeight="1" spans="1:17">
      <c r="A31" s="235" t="s">
        <v>806</v>
      </c>
      <c r="B31" s="238">
        <f t="shared" si="1"/>
        <v>3610</v>
      </c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>
        <v>3610</v>
      </c>
      <c r="N31" s="237"/>
      <c r="O31" s="237"/>
      <c r="P31" s="237"/>
      <c r="Q31" s="237"/>
    </row>
    <row r="32" s="61" customFormat="1" ht="29.3" customHeight="1" spans="1:17">
      <c r="A32" s="235" t="s">
        <v>807</v>
      </c>
      <c r="B32" s="238">
        <f t="shared" si="1"/>
        <v>0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</row>
    <row r="33" s="61" customFormat="1" ht="29.3" customHeight="1" spans="1:17">
      <c r="A33" s="235" t="s">
        <v>808</v>
      </c>
      <c r="B33" s="238">
        <f t="shared" si="1"/>
        <v>0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目录</vt:lpstr>
      <vt:lpstr>表1、2022年大祥区本级一般公共预算收入总表</vt:lpstr>
      <vt:lpstr>表2、2022年大祥区本级一般公共预算支出总表</vt:lpstr>
      <vt:lpstr>表3、2022年大祥区本级一般公共预算收入预算表</vt:lpstr>
      <vt:lpstr>表4、2022年大祥区本级一般公共预算支出预算表</vt:lpstr>
      <vt:lpstr>表5、2022年大祥区本级一般公共预算基本支出明细表</vt:lpstr>
      <vt:lpstr>表6、2022年大祥区本级税收返还和转移支付分地区预算表</vt:lpstr>
      <vt:lpstr>表7、2022年一般公共预算大祥区本级对下级专项转移支付分项目</vt:lpstr>
      <vt:lpstr>表8、2022年一般公共预算支出政府经济分类预算表</vt:lpstr>
      <vt:lpstr>表9、2022年大祥区政府性基金收入预算表</vt:lpstr>
      <vt:lpstr>表10、2022年大祥区政府性基金支出预算出表</vt:lpstr>
      <vt:lpstr>表12</vt:lpstr>
      <vt:lpstr>表11、2022年大祥区本级政府性基金转移支付分地区预算表</vt:lpstr>
      <vt:lpstr>表12、2022年大祥区本级政府性基金转移支付分项目预算表</vt:lpstr>
      <vt:lpstr>表13、2022年大祥区本级国有资本经营收入预算表</vt:lpstr>
      <vt:lpstr>表14、2022年大祥区本级国有资本经营支出预算表</vt:lpstr>
      <vt:lpstr>表15、2022年大祥区本级社会保险基金预算汇总表</vt:lpstr>
      <vt:lpstr>表16、2022年大祥区社会保险基金预算收支预算表</vt:lpstr>
      <vt:lpstr>表17、2021年大祥区本级政府债务余额和限额情况表</vt:lpstr>
      <vt:lpstr>表18、2022年大祥区区本级政府性基金支出预算出表</vt:lpstr>
      <vt:lpstr>表19、2022年大祥区本级国有资本经营支出预算表</vt:lpstr>
      <vt:lpstr>表20、2022年大祥区对下国有资本经营转移支付预算表</vt:lpstr>
      <vt:lpstr>表21、2022年大祥区本级社会保险基金收入预算</vt:lpstr>
      <vt:lpstr>表22、2022年大祥区本级社会保险基金支出预算</vt:lpstr>
      <vt:lpstr>表23、2022年一般公共预算支出部门经济分类预算表</vt:lpstr>
      <vt:lpstr>表24、2022年大祥区本级政府债务余额和限额情况表</vt:lpstr>
      <vt:lpstr>表25、2022年大祥区地方政府债务还本付息预算情况表</vt:lpstr>
      <vt:lpstr>表26、2022年大祥区新增地方政府债券资金使用安排情况表</vt:lpstr>
      <vt:lpstr>表27、2022年大祥区一般公共预算本级基本支出预算表</vt:lpstr>
      <vt:lpstr>表28、2022年大祥区专项转移支付分地区分项目表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彭坚</cp:lastModifiedBy>
  <dcterms:created xsi:type="dcterms:W3CDTF">2020-01-19T00:47:00Z</dcterms:created>
  <cp:lastPrinted>2022-02-17T01:45:00Z</cp:lastPrinted>
  <dcterms:modified xsi:type="dcterms:W3CDTF">2023-09-26T04:48:15Z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094B2AA7DA8345FDBBE22506B41442F7</vt:lpwstr>
  </property>
  <property fmtid="{D5CDD505-2E9C-101B-9397-08002B2CF9AE}" pid="3" name="KSOProductBuildVer">
    <vt:lpwstr>2052-12.1.0.15374</vt:lpwstr>
  </property>
</Properties>
</file>